
<file path=[Content_Types].xml><?xml version="1.0" encoding="utf-8"?>
<Types xmlns="http://schemas.openxmlformats.org/package/2006/content-types"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f4dd54fdcc2a60a7/Documents/Linear Algebra/"/>
    </mc:Choice>
  </mc:AlternateContent>
  <xr:revisionPtr revIDLastSave="21" documentId="8_{CDD75766-B5D7-437C-85C2-245C1FF39FB5}" xr6:coauthVersionLast="47" xr6:coauthVersionMax="47" xr10:uidLastSave="{AD9C0984-88FC-47DA-8A9A-3FDC8E4D6E6C}"/>
  <bookViews>
    <workbookView xWindow="-28920" yWindow="-120" windowWidth="29040" windowHeight="15720" firstSheet="4" activeTab="9" xr2:uid="{E6CED999-6898-457C-9790-94A3989D1809}"/>
  </bookViews>
  <sheets>
    <sheet name="Fig.2.1.1-2.1.3" sheetId="2" r:id="rId1"/>
    <sheet name="Fig.2.2.1-2.2.3" sheetId="3" r:id="rId2"/>
    <sheet name="Fig.2.3.1-2.3.3" sheetId="4" r:id="rId3"/>
    <sheet name="Fig.2.4.1-2.4.2" sheetId="5" r:id="rId4"/>
    <sheet name="Fig.2.6.1-2.6.2" sheetId="6" r:id="rId5"/>
    <sheet name="Fig.2.7.1" sheetId="7" r:id="rId6"/>
    <sheet name="Fig.2.8.1" sheetId="8" r:id="rId7"/>
    <sheet name="Fig.2.8.2" sheetId="9" r:id="rId8"/>
    <sheet name="Fig.2.9.1-2.9.2" sheetId="10" r:id="rId9"/>
    <sheet name="Fig.2.10.1-2.10.2" sheetId="11" r:id="rId10"/>
  </sheets>
  <externalReferences>
    <externalReference r:id="rId11"/>
    <externalReference r:id="rId12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  <definedName name="solver_adj" localSheetId="9" hidden="1">'Fig.2.10.1-2.10.2'!$AA$6:$AA$7</definedName>
    <definedName name="solver_cvg" localSheetId="9" hidden="1">0.0001</definedName>
    <definedName name="solver_drv" localSheetId="9" hidden="1">2</definedName>
    <definedName name="solver_eng" localSheetId="9" hidden="1">1</definedName>
    <definedName name="solver_est" localSheetId="9" hidden="1">1</definedName>
    <definedName name="solver_itr" localSheetId="9" hidden="1">2147483647</definedName>
    <definedName name="solver_lhs1" localSheetId="9" hidden="1">'Fig.2.10.1-2.10.2'!$AA$6</definedName>
    <definedName name="solver_lhs2" localSheetId="9" hidden="1">'Fig.2.10.1-2.10.2'!$AA$7</definedName>
    <definedName name="solver_mip" localSheetId="9" hidden="1">2147483647</definedName>
    <definedName name="solver_mni" localSheetId="9" hidden="1">30</definedName>
    <definedName name="solver_mrt" localSheetId="9" hidden="1">0.075</definedName>
    <definedName name="solver_msl" localSheetId="9" hidden="1">2</definedName>
    <definedName name="solver_neg" localSheetId="9" hidden="1">1</definedName>
    <definedName name="solver_nod" localSheetId="9" hidden="1">2147483647</definedName>
    <definedName name="solver_num" localSheetId="9" hidden="1">2</definedName>
    <definedName name="solver_nwt" localSheetId="9" hidden="1">1</definedName>
    <definedName name="solver_opt" localSheetId="9" hidden="1">'Fig.2.10.1-2.10.2'!$AA$8</definedName>
    <definedName name="solver_pre" localSheetId="9" hidden="1">0.000001</definedName>
    <definedName name="solver_rbv" localSheetId="9" hidden="1">2</definedName>
    <definedName name="solver_rel1" localSheetId="9" hidden="1">1</definedName>
    <definedName name="solver_rel2" localSheetId="9" hidden="1">1</definedName>
    <definedName name="solver_rhs1" localSheetId="9" hidden="1">1</definedName>
    <definedName name="solver_rhs2" localSheetId="9" hidden="1">1</definedName>
    <definedName name="solver_rlx" localSheetId="9" hidden="1">2</definedName>
    <definedName name="solver_rsd" localSheetId="9" hidden="1">0</definedName>
    <definedName name="solver_scl" localSheetId="9" hidden="1">2</definedName>
    <definedName name="solver_sho" localSheetId="9" hidden="1">2</definedName>
    <definedName name="solver_ssz" localSheetId="9" hidden="1">100</definedName>
    <definedName name="solver_tim" localSheetId="9" hidden="1">2147483647</definedName>
    <definedName name="solver_tol" localSheetId="9" hidden="1">0.01</definedName>
    <definedName name="solver_typ" localSheetId="9" hidden="1">3</definedName>
    <definedName name="solver_val" localSheetId="9" hidden="1">1</definedName>
    <definedName name="solver_ver" localSheetId="9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1" l="1"/>
  <c r="D2" i="11" l="1" a="1"/>
  <c r="D2" i="11" s="1"/>
  <c r="H2" i="11" s="1"/>
  <c r="H3" i="11"/>
  <c r="D7" i="11"/>
  <c r="G7" i="11" a="1"/>
  <c r="G7" i="11" s="1"/>
  <c r="D8" i="11"/>
  <c r="D3" i="11"/>
  <c r="D9" i="11"/>
  <c r="H4" i="11"/>
  <c r="A5" i="11"/>
  <c r="G8" i="11"/>
  <c r="A9" i="6" l="1"/>
  <c r="A10" i="6"/>
  <c r="B10" i="6" s="1"/>
  <c r="A11" i="6"/>
  <c r="B11" i="6"/>
  <c r="C11" i="6"/>
  <c r="A12" i="6"/>
  <c r="B12" i="6" s="1"/>
  <c r="Q2" i="10" a="1"/>
  <c r="K17" i="9"/>
  <c r="H11" i="10"/>
  <c r="A14" i="9"/>
  <c r="P2" i="6" a="1"/>
  <c r="F2" i="7" a="1"/>
  <c r="K9" i="6"/>
  <c r="K2" i="9" a="1"/>
  <c r="N4" i="10"/>
  <c r="K24" i="9"/>
  <c r="K9" i="9"/>
  <c r="N7" i="10" a="1"/>
  <c r="M6" i="7"/>
  <c r="N6" i="7"/>
  <c r="U13" i="6"/>
  <c r="D5" i="10"/>
  <c r="B5" i="8" a="1"/>
  <c r="A23" i="9"/>
  <c r="L14" i="7"/>
  <c r="G6" i="6"/>
  <c r="G12" i="6"/>
  <c r="L6" i="7"/>
  <c r="P6" i="6"/>
  <c r="G9" i="6"/>
  <c r="G10" i="6"/>
  <c r="N2" i="10" a="1"/>
  <c r="H13" i="8"/>
  <c r="Q9" i="10"/>
  <c r="H5" i="10" a="1"/>
  <c r="A8" i="10" a="1"/>
  <c r="D8" i="10" a="1"/>
  <c r="F2" i="9" a="1"/>
  <c r="H3" i="8"/>
  <c r="G11" i="6"/>
  <c r="Q4" i="10"/>
  <c r="A11" i="10"/>
  <c r="F10" i="9"/>
  <c r="E8" i="8"/>
  <c r="A14" i="7"/>
  <c r="K10" i="6"/>
  <c r="K14" i="6"/>
  <c r="D10" i="10"/>
  <c r="B22" i="9"/>
  <c r="N9" i="10"/>
  <c r="B11" i="8"/>
  <c r="K12" i="6"/>
  <c r="K11" i="6"/>
  <c r="D2" i="10" a="1"/>
  <c r="E13" i="8"/>
  <c r="F17" i="9"/>
  <c r="K12" i="10"/>
  <c r="B17" i="10"/>
  <c r="F10" i="7"/>
  <c r="K6" i="7"/>
  <c r="K13" i="6"/>
  <c r="F24" i="9"/>
  <c r="K15" i="7"/>
  <c r="P13" i="6"/>
  <c r="L3" i="7" l="1"/>
  <c r="M4" i="7"/>
  <c r="K11" i="7"/>
  <c r="K13" i="7"/>
  <c r="N5" i="7"/>
  <c r="K12" i="7"/>
  <c r="F2" i="7"/>
  <c r="P2" i="6"/>
  <c r="P16" i="6" s="1" a="1"/>
  <c r="P16" i="6" s="1"/>
  <c r="F2" i="9"/>
  <c r="A21" i="9"/>
  <c r="A18" i="9"/>
  <c r="A19" i="9"/>
  <c r="A20" i="9"/>
  <c r="N7" i="10"/>
  <c r="D8" i="10"/>
  <c r="A8" i="10"/>
  <c r="B5" i="8"/>
  <c r="E6" i="8" a="1"/>
  <c r="E6" i="8" s="1"/>
  <c r="H2" i="8" a="1"/>
  <c r="H2" i="8" s="1"/>
  <c r="E3" i="8"/>
  <c r="E2" i="8"/>
  <c r="F3" i="8"/>
  <c r="F2" i="8"/>
  <c r="K2" i="9"/>
  <c r="K2" i="10"/>
  <c r="L2" i="10"/>
  <c r="L3" i="10"/>
  <c r="K3" i="10"/>
  <c r="H5" i="10"/>
  <c r="K6" i="10" s="1"/>
  <c r="L7" i="10"/>
  <c r="Q2" i="10"/>
  <c r="N2" i="10"/>
  <c r="D2" i="10"/>
  <c r="C12" i="6"/>
  <c r="D12" i="6" s="1"/>
  <c r="A16" i="6" s="1" a="1"/>
  <c r="A16" i="6" s="1"/>
  <c r="G2" i="6" s="1" a="1"/>
  <c r="G2" i="6" s="1"/>
  <c r="N4" i="5"/>
  <c r="P20" i="6"/>
  <c r="U20" i="6"/>
  <c r="G4" i="5"/>
  <c r="A20" i="6"/>
  <c r="A5" i="5" a="1"/>
  <c r="U16" i="6" l="1" a="1"/>
  <c r="U16" i="6" s="1"/>
  <c r="K10" i="7"/>
  <c r="K2" i="7"/>
  <c r="A10" i="7" s="1" a="1"/>
  <c r="A10" i="7" s="1"/>
  <c r="E11" i="8" a="1"/>
  <c r="E11" i="8" s="1"/>
  <c r="H11" i="8" a="1"/>
  <c r="H11" i="8" s="1"/>
  <c r="A22" i="9"/>
  <c r="B19" i="9" s="1"/>
  <c r="B14" i="10" a="1"/>
  <c r="B14" i="10" s="1"/>
  <c r="K10" i="10" a="1"/>
  <c r="K10" i="10" s="1"/>
  <c r="F13" i="9" a="1"/>
  <c r="F13" i="9" s="1"/>
  <c r="K13" i="9" a="1"/>
  <c r="K13" i="9" s="1"/>
  <c r="F20" i="9" a="1"/>
  <c r="F20" i="9" s="1"/>
  <c r="Q7" i="10" a="1"/>
  <c r="Q7" i="10" s="1"/>
  <c r="P9" i="6" a="1"/>
  <c r="P9" i="6" s="1"/>
  <c r="U9" i="6" a="1"/>
  <c r="U9" i="6" s="1"/>
  <c r="E3" i="5"/>
  <c r="A5" i="5"/>
  <c r="D2" i="5" s="1"/>
  <c r="O5" i="5"/>
  <c r="D6" i="5"/>
  <c r="E6" i="5"/>
  <c r="N6" i="5"/>
  <c r="B18" i="9" l="1"/>
  <c r="C18" i="9" s="1"/>
  <c r="A10" i="9" a="1"/>
  <c r="A10" i="9" s="1"/>
  <c r="K20" i="9" a="1"/>
  <c r="K20" i="9" s="1"/>
  <c r="C19" i="9"/>
  <c r="B20" i="9"/>
  <c r="B21" i="9"/>
  <c r="K14" i="7"/>
  <c r="L10" i="7"/>
  <c r="M10" i="7" s="1"/>
  <c r="D7" i="5"/>
  <c r="G2" i="5" s="1" a="1"/>
  <c r="G2" i="5" s="1"/>
  <c r="E7" i="5"/>
  <c r="G7" i="5" s="1" a="1"/>
  <c r="G7" i="5" s="1"/>
  <c r="N9" i="5" a="1"/>
  <c r="N9" i="5" s="1"/>
  <c r="B6" i="4" a="1"/>
  <c r="B6" i="4" s="1"/>
  <c r="Q7" i="4"/>
  <c r="B11" i="4" a="1"/>
  <c r="B11" i="4"/>
  <c r="G9" i="5"/>
  <c r="L5" i="4"/>
  <c r="Q11" i="4"/>
  <c r="D12" i="5"/>
  <c r="N15" i="5"/>
  <c r="H10" i="4"/>
  <c r="V2" i="4" a="1"/>
  <c r="L11" i="4"/>
  <c r="A11" i="5"/>
  <c r="Q8" i="4"/>
  <c r="N13" i="5" a="1"/>
  <c r="H12" i="4" a="1"/>
  <c r="N11" i="5"/>
  <c r="H7" i="4" a="1"/>
  <c r="B8" i="4"/>
  <c r="V10" i="4"/>
  <c r="D10" i="5" l="1" a="1"/>
  <c r="D10" i="5" s="1"/>
  <c r="C20" i="9"/>
  <c r="V2" i="4"/>
  <c r="Q10" i="4" s="1"/>
  <c r="N13" i="5"/>
  <c r="H7" i="4"/>
  <c r="L13" i="7"/>
  <c r="L11" i="7"/>
  <c r="M11" i="7" s="1"/>
  <c r="L12" i="7"/>
  <c r="C21" i="9"/>
  <c r="L2" i="4" a="1"/>
  <c r="L2" i="4" s="1"/>
  <c r="M8" i="4" a="1"/>
  <c r="M8" i="4" s="1"/>
  <c r="N8" i="4" a="1"/>
  <c r="N8" i="4" s="1"/>
  <c r="H12" i="4"/>
  <c r="L8" i="4" s="1" a="1"/>
  <c r="L8" i="4" s="1"/>
  <c r="L15" i="4"/>
  <c r="M15" i="4"/>
  <c r="N15" i="4"/>
  <c r="M7" i="3" a="1"/>
  <c r="M7" i="3" s="1"/>
  <c r="B6" i="3" a="1"/>
  <c r="M17" i="4"/>
  <c r="H19" i="4"/>
  <c r="B13" i="4"/>
  <c r="I11" i="3"/>
  <c r="M8" i="3"/>
  <c r="I5" i="3"/>
  <c r="O5" i="3"/>
  <c r="L16" i="4"/>
  <c r="N18" i="4"/>
  <c r="F10" i="3"/>
  <c r="M12" i="7" l="1"/>
  <c r="M13" i="7" s="1"/>
  <c r="B6" i="3"/>
  <c r="I2" i="3" a="1"/>
  <c r="I2" i="3" s="1"/>
  <c r="I14" i="3" s="1" a="1"/>
  <c r="I14" i="3" s="1"/>
  <c r="O2" i="3" a="1"/>
  <c r="O2" i="3" s="1"/>
  <c r="M11" i="3" a="1"/>
  <c r="M11" i="3" s="1"/>
  <c r="M15" i="3" a="1"/>
  <c r="M15" i="3" s="1"/>
  <c r="O15" i="3" s="1" a="1"/>
  <c r="O15" i="3" s="1"/>
  <c r="M22" i="3"/>
  <c r="P2" i="2" a="1"/>
  <c r="P2" i="2" s="1"/>
  <c r="M8" i="2" a="1"/>
  <c r="M8" i="2"/>
  <c r="P8" i="2" s="1" a="1"/>
  <c r="P8" i="2" s="1"/>
  <c r="S8" i="2" a="1"/>
  <c r="S8" i="2" s="1"/>
  <c r="O20" i="3"/>
  <c r="P12" i="2"/>
  <c r="A18" i="3"/>
  <c r="M23" i="3"/>
  <c r="A15" i="3" a="1"/>
  <c r="B12" i="3"/>
  <c r="P6" i="2"/>
  <c r="O16" i="3"/>
  <c r="C24" i="3"/>
  <c r="A11" i="2"/>
  <c r="A14" i="2" a="1"/>
  <c r="E15" i="3" a="1"/>
  <c r="J23" i="3"/>
  <c r="E18" i="3"/>
  <c r="E8" i="2" a="1"/>
  <c r="S12" i="2"/>
  <c r="E5" i="2"/>
  <c r="M18" i="3"/>
  <c r="E11" i="2"/>
  <c r="M12" i="3"/>
  <c r="I17" i="3"/>
  <c r="M12" i="2"/>
  <c r="A8" i="2" a="1"/>
  <c r="E8" i="2" l="1"/>
  <c r="A8" i="2"/>
  <c r="A15" i="3"/>
  <c r="E15" i="3"/>
  <c r="J22" i="3"/>
  <c r="O19" i="3"/>
  <c r="F7" i="3" a="1"/>
  <c r="F7" i="3" s="1"/>
  <c r="I8" i="3" a="1"/>
  <c r="I8" i="3" s="1"/>
  <c r="A14" i="2"/>
  <c r="E2" i="2" s="1" a="1"/>
  <c r="E2" i="2" s="1"/>
  <c r="A17" i="2"/>
  <c r="E22" i="2"/>
  <c r="A19" i="2" a="1"/>
  <c r="A26" i="2"/>
  <c r="A19" i="2" l="1"/>
  <c r="E19" i="2" s="1" a="1"/>
  <c r="E19" i="2" s="1"/>
  <c r="C21" i="3" a="1"/>
  <c r="C21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<sst xmlns="http://schemas.openxmlformats.org/spreadsheetml/2006/main" count="169" uniqueCount="112">
  <si>
    <t>P</t>
  </si>
  <si>
    <t>U</t>
  </si>
  <si>
    <t>first row of A</t>
  </si>
  <si>
    <t>third row of A</t>
  </si>
  <si>
    <t>second row of A</t>
  </si>
  <si>
    <t>L</t>
  </si>
  <si>
    <t>A = LU, but not complete!</t>
  </si>
  <si>
    <r>
      <t>x = A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>b</t>
    </r>
  </si>
  <si>
    <t>Ax = b</t>
  </si>
  <si>
    <r>
      <t>A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 xml:space="preserve"> b = x</t>
    </r>
  </si>
  <si>
    <t>x</t>
  </si>
  <si>
    <t>b</t>
  </si>
  <si>
    <r>
      <t>A</t>
    </r>
    <r>
      <rPr>
        <vertAlign val="superscript"/>
        <sz val="11"/>
        <color theme="1"/>
        <rFont val="Aptos Narrow"/>
        <family val="2"/>
        <scheme val="minor"/>
      </rPr>
      <t>-1</t>
    </r>
  </si>
  <si>
    <t>A</t>
  </si>
  <si>
    <r>
      <t>A=P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LU</t>
    </r>
  </si>
  <si>
    <t>A reconst.</t>
  </si>
  <si>
    <t>Qu Qu</t>
  </si>
  <si>
    <t>Qu</t>
  </si>
  <si>
    <t>R</t>
  </si>
  <si>
    <t>Q</t>
  </si>
  <si>
    <r>
      <t>Q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 xml:space="preserve"> Q</t>
    </r>
  </si>
  <si>
    <t>Qu Qv</t>
  </si>
  <si>
    <r>
      <t>Q</t>
    </r>
    <r>
      <rPr>
        <vertAlign val="superscript"/>
        <sz val="11"/>
        <color theme="1"/>
        <rFont val="Aptos Narrow"/>
        <family val="2"/>
        <scheme val="minor"/>
      </rPr>
      <t>T</t>
    </r>
  </si>
  <si>
    <r>
      <t xml:space="preserve">u 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>v</t>
    </r>
  </si>
  <si>
    <t>A (reconstructed)</t>
  </si>
  <si>
    <r>
      <t>Q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Q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 xml:space="preserve"> = I</t>
    </r>
  </si>
  <si>
    <t>v</t>
  </si>
  <si>
    <t>u</t>
  </si>
  <si>
    <r>
      <t>Q</t>
    </r>
    <r>
      <rPr>
        <vertAlign val="superscript"/>
        <sz val="11"/>
        <color theme="1"/>
        <rFont val="Aptos Narrow"/>
        <family val="2"/>
        <scheme val="minor"/>
      </rPr>
      <t>-1</t>
    </r>
  </si>
  <si>
    <r>
      <t>u</t>
    </r>
    <r>
      <rPr>
        <vertAlign val="subscript"/>
        <sz val="11"/>
        <color theme="1"/>
        <rFont val="Aptos Narrow"/>
        <family val="2"/>
        <scheme val="minor"/>
      </rPr>
      <t>3</t>
    </r>
  </si>
  <si>
    <r>
      <t>u</t>
    </r>
    <r>
      <rPr>
        <vertAlign val="subscript"/>
        <sz val="11"/>
        <color theme="1"/>
        <rFont val="Aptos Narrow"/>
        <family val="2"/>
        <scheme val="minor"/>
      </rPr>
      <t>2</t>
    </r>
  </si>
  <si>
    <r>
      <t>u</t>
    </r>
    <r>
      <rPr>
        <vertAlign val="subscript"/>
        <sz val="11"/>
        <color theme="1"/>
        <rFont val="Aptos Narrow"/>
        <family val="2"/>
        <scheme val="minor"/>
      </rPr>
      <t>1</t>
    </r>
  </si>
  <si>
    <t>l</t>
  </si>
  <si>
    <t>=</t>
  </si>
  <si>
    <r>
      <t>l</t>
    </r>
    <r>
      <rPr>
        <vertAlign val="subscript"/>
        <sz val="11"/>
        <color theme="1"/>
        <rFont val="Symbol"/>
        <family val="1"/>
        <charset val="2"/>
      </rPr>
      <t>1</t>
    </r>
    <r>
      <rPr>
        <sz val="11"/>
        <color theme="1"/>
        <rFont val="Symbol"/>
        <family val="1"/>
        <charset val="2"/>
      </rPr>
      <t>×l</t>
    </r>
    <r>
      <rPr>
        <vertAlign val="subscript"/>
        <sz val="11"/>
        <color theme="1"/>
        <rFont val="Symbol"/>
        <family val="1"/>
        <charset val="2"/>
      </rPr>
      <t>2</t>
    </r>
    <r>
      <rPr>
        <sz val="11"/>
        <color theme="1"/>
        <rFont val="Symbol"/>
        <family val="1"/>
        <charset val="2"/>
      </rPr>
      <t>×l</t>
    </r>
    <r>
      <rPr>
        <vertAlign val="subscript"/>
        <sz val="11"/>
        <color theme="1"/>
        <rFont val="Symbol"/>
        <family val="1"/>
        <charset val="2"/>
      </rPr>
      <t>3</t>
    </r>
    <r>
      <rPr>
        <sz val="11"/>
        <color theme="1"/>
        <rFont val="Symbol"/>
        <family val="1"/>
        <charset val="2"/>
      </rPr>
      <t>×l</t>
    </r>
    <r>
      <rPr>
        <vertAlign val="subscript"/>
        <sz val="11"/>
        <color theme="1"/>
        <rFont val="Symbol"/>
        <family val="1"/>
        <charset val="2"/>
      </rPr>
      <t>4</t>
    </r>
  </si>
  <si>
    <t>Av</t>
  </si>
  <si>
    <t>Determinat of A</t>
  </si>
  <si>
    <r>
      <rPr>
        <sz val="11"/>
        <color theme="1"/>
        <rFont val="Symbol"/>
        <family val="1"/>
        <charset val="2"/>
      </rPr>
      <t>l</t>
    </r>
    <r>
      <rPr>
        <sz val="11"/>
        <color theme="1"/>
        <rFont val="Aptos Narrow"/>
        <family val="2"/>
      </rPr>
      <t xml:space="preserve"> u</t>
    </r>
    <r>
      <rPr>
        <vertAlign val="subscript"/>
        <sz val="11"/>
        <color theme="1"/>
        <rFont val="Aptos Narrow"/>
        <family val="2"/>
      </rPr>
      <t>3</t>
    </r>
  </si>
  <si>
    <r>
      <rPr>
        <sz val="11"/>
        <color theme="1"/>
        <rFont val="Symbol"/>
        <family val="1"/>
        <charset val="2"/>
      </rPr>
      <t>l</t>
    </r>
    <r>
      <rPr>
        <sz val="11"/>
        <color theme="1"/>
        <rFont val="Aptos Narrow"/>
        <family val="2"/>
      </rPr>
      <t xml:space="preserve"> u</t>
    </r>
    <r>
      <rPr>
        <vertAlign val="subscript"/>
        <sz val="11"/>
        <color theme="1"/>
        <rFont val="Aptos Narrow"/>
        <family val="2"/>
      </rPr>
      <t>2</t>
    </r>
  </si>
  <si>
    <r>
      <rPr>
        <sz val="11"/>
        <color theme="1"/>
        <rFont val="Symbol"/>
        <family val="1"/>
        <charset val="2"/>
      </rPr>
      <t>l</t>
    </r>
    <r>
      <rPr>
        <sz val="11"/>
        <color theme="1"/>
        <rFont val="Aptos Narrow"/>
        <family val="2"/>
      </rPr>
      <t xml:space="preserve"> u</t>
    </r>
    <r>
      <rPr>
        <vertAlign val="subscript"/>
        <sz val="11"/>
        <color theme="1"/>
        <rFont val="Aptos Narrow"/>
        <family val="2"/>
      </rPr>
      <t>1</t>
    </r>
  </si>
  <si>
    <t>Au</t>
  </si>
  <si>
    <t>A u</t>
  </si>
  <si>
    <r>
      <t>Q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>AQ=D</t>
    </r>
  </si>
  <si>
    <r>
      <t>A</t>
    </r>
    <r>
      <rPr>
        <vertAlign val="superscript"/>
        <sz val="11"/>
        <color theme="1"/>
        <rFont val="Aptos Narrow"/>
        <family val="2"/>
        <scheme val="minor"/>
      </rPr>
      <t>15</t>
    </r>
    <r>
      <rPr>
        <sz val="11"/>
        <color theme="1"/>
        <rFont val="Aptos Narrow"/>
        <family val="2"/>
        <scheme val="minor"/>
      </rPr>
      <t>=QD</t>
    </r>
    <r>
      <rPr>
        <vertAlign val="superscript"/>
        <sz val="11"/>
        <color theme="1"/>
        <rFont val="Aptos Narrow"/>
        <family val="2"/>
        <scheme val="minor"/>
      </rPr>
      <t>15</t>
    </r>
    <r>
      <rPr>
        <sz val="11"/>
        <color theme="1"/>
        <rFont val="Aptos Narrow"/>
        <family val="2"/>
        <scheme val="minor"/>
      </rPr>
      <t>Q</t>
    </r>
    <r>
      <rPr>
        <vertAlign val="superscript"/>
        <sz val="11"/>
        <color theme="1"/>
        <rFont val="Aptos Narrow"/>
        <family val="2"/>
        <scheme val="minor"/>
      </rPr>
      <t>-1</t>
    </r>
  </si>
  <si>
    <t>AQ=QD</t>
  </si>
  <si>
    <t>D</t>
  </si>
  <si>
    <t>Q (eigenvectors)</t>
  </si>
  <si>
    <r>
      <t>D</t>
    </r>
    <r>
      <rPr>
        <vertAlign val="superscript"/>
        <sz val="11"/>
        <color theme="1"/>
        <rFont val="Aptos Narrow"/>
        <family val="2"/>
        <scheme val="minor"/>
      </rPr>
      <t>15</t>
    </r>
  </si>
  <si>
    <t>m=</t>
  </si>
  <si>
    <t>QD=AQ</t>
  </si>
  <si>
    <t>D (eigenvalues)</t>
  </si>
  <si>
    <r>
      <t>((L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>)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L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>)A=A</t>
    </r>
  </si>
  <si>
    <r>
      <t>LL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>A=A</t>
    </r>
  </si>
  <si>
    <r>
      <t>L</t>
    </r>
    <r>
      <rPr>
        <vertAlign val="superscript"/>
        <sz val="11"/>
        <color theme="1"/>
        <rFont val="Aptos Narrow"/>
        <family val="2"/>
        <scheme val="minor"/>
      </rPr>
      <t>T</t>
    </r>
  </si>
  <si>
    <t>D11</t>
  </si>
  <si>
    <t>C12=</t>
  </si>
  <si>
    <t>D10</t>
  </si>
  <si>
    <t>B12=</t>
  </si>
  <si>
    <t>C10</t>
  </si>
  <si>
    <t>B11=</t>
  </si>
  <si>
    <t>D12=</t>
  </si>
  <si>
    <t>D9</t>
  </si>
  <si>
    <t>A12=</t>
  </si>
  <si>
    <t>C11=</t>
  </si>
  <si>
    <t>C9</t>
  </si>
  <si>
    <t>A11=</t>
  </si>
  <si>
    <t>B10=</t>
  </si>
  <si>
    <t>B9</t>
  </si>
  <si>
    <t>A10=</t>
  </si>
  <si>
    <t>A9=</t>
  </si>
  <si>
    <r>
      <t>(L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>)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L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>=LL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>=I</t>
    </r>
  </si>
  <si>
    <r>
      <t>LL</t>
    </r>
    <r>
      <rPr>
        <vertAlign val="superscript"/>
        <sz val="11"/>
        <color theme="1"/>
        <rFont val="Aptos Narrow"/>
        <family val="2"/>
        <scheme val="minor"/>
      </rPr>
      <t>-1</t>
    </r>
  </si>
  <si>
    <t>Zero values in</t>
  </si>
  <si>
    <t>Non-diagonal formulae</t>
  </si>
  <si>
    <t>Diagonal formulae</t>
  </si>
  <si>
    <r>
      <t>the inverse of A is (L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>)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L</t>
    </r>
    <r>
      <rPr>
        <vertAlign val="superscript"/>
        <sz val="11"/>
        <color theme="1"/>
        <rFont val="Aptos Narrow"/>
        <family val="2"/>
        <scheme val="minor"/>
      </rPr>
      <t>-1</t>
    </r>
  </si>
  <si>
    <r>
      <t>If LL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is Cholesky decomposition of A, then</t>
    </r>
  </si>
  <si>
    <r>
      <t>L L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= X</t>
    </r>
    <r>
      <rPr>
        <vertAlign val="subscript"/>
        <sz val="11"/>
        <color theme="1"/>
        <rFont val="Aptos Narrow"/>
        <family val="2"/>
        <scheme val="minor"/>
      </rPr>
      <t>C,SCL</t>
    </r>
  </si>
  <si>
    <t>Cumulative %</t>
  </si>
  <si>
    <t>%</t>
  </si>
  <si>
    <t>Eigenvalues</t>
  </si>
  <si>
    <r>
      <t xml:space="preserve">A = V </t>
    </r>
    <r>
      <rPr>
        <sz val="11"/>
        <color theme="1"/>
        <rFont val="Symbol"/>
        <family val="1"/>
        <charset val="2"/>
      </rPr>
      <t>L</t>
    </r>
    <r>
      <rPr>
        <sz val="11"/>
        <color theme="1"/>
        <rFont val="Aptos Narrow"/>
        <family val="2"/>
        <scheme val="minor"/>
      </rPr>
      <t xml:space="preserve"> V</t>
    </r>
    <r>
      <rPr>
        <vertAlign val="superscript"/>
        <sz val="11"/>
        <color theme="1"/>
        <rFont val="Aptos Narrow"/>
        <family val="2"/>
        <scheme val="minor"/>
      </rPr>
      <t>-1</t>
    </r>
  </si>
  <si>
    <t>Test that decomposition works</t>
  </si>
  <si>
    <r>
      <t xml:space="preserve">A = V </t>
    </r>
    <r>
      <rPr>
        <b/>
        <sz val="11"/>
        <color theme="1"/>
        <rFont val="Symbol"/>
        <family val="1"/>
        <charset val="2"/>
      </rPr>
      <t>L</t>
    </r>
    <r>
      <rPr>
        <b/>
        <sz val="11"/>
        <color theme="1"/>
        <rFont val="Aptos Narrow"/>
        <family val="2"/>
      </rPr>
      <t xml:space="preserve"> V</t>
    </r>
    <r>
      <rPr>
        <b/>
        <vertAlign val="superscript"/>
        <sz val="11"/>
        <color theme="1"/>
        <rFont val="Aptos Narrow"/>
        <family val="2"/>
      </rPr>
      <t>-1</t>
    </r>
  </si>
  <si>
    <t>V</t>
  </si>
  <si>
    <t>EVD = Can be applied to any square matrix (not just symmetric)</t>
  </si>
  <si>
    <r>
      <t xml:space="preserve">L </t>
    </r>
    <r>
      <rPr>
        <sz val="11"/>
        <color theme="1"/>
        <rFont val="Aptos Narrow"/>
        <family val="2"/>
        <scheme val="minor"/>
      </rPr>
      <t>eigenvalues</t>
    </r>
  </si>
  <si>
    <t>Eigenvectors V</t>
  </si>
  <si>
    <t>AQ</t>
  </si>
  <si>
    <r>
      <t>Q</t>
    </r>
    <r>
      <rPr>
        <sz val="11"/>
        <color theme="1"/>
        <rFont val="Symbol"/>
        <family val="1"/>
        <charset val="2"/>
      </rPr>
      <t>L</t>
    </r>
  </si>
  <si>
    <r>
      <rPr>
        <sz val="11"/>
        <color theme="1"/>
        <rFont val="Symbol"/>
        <family val="1"/>
        <charset val="2"/>
      </rPr>
      <t>L</t>
    </r>
    <r>
      <rPr>
        <sz val="11"/>
        <color theme="1"/>
        <rFont val="Aptos Narrow"/>
        <family val="2"/>
        <scheme val="minor"/>
      </rPr>
      <t xml:space="preserve"> = Q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AQ</t>
    </r>
  </si>
  <si>
    <r>
      <t xml:space="preserve">A = Q </t>
    </r>
    <r>
      <rPr>
        <b/>
        <sz val="11"/>
        <color theme="1"/>
        <rFont val="Symbol"/>
        <family val="1"/>
        <charset val="2"/>
      </rPr>
      <t>L</t>
    </r>
    <r>
      <rPr>
        <b/>
        <sz val="11"/>
        <color theme="1"/>
        <rFont val="Aptos Narrow"/>
        <family val="2"/>
      </rPr>
      <t xml:space="preserve"> Q</t>
    </r>
    <r>
      <rPr>
        <b/>
        <vertAlign val="superscript"/>
        <sz val="11"/>
        <color theme="1"/>
        <rFont val="Aptos Narrow"/>
        <family val="2"/>
      </rPr>
      <t>T</t>
    </r>
  </si>
  <si>
    <t>SD = Can only be applied to a symmetric matrix</t>
  </si>
  <si>
    <r>
      <t>uT</t>
    </r>
    <r>
      <rPr>
        <sz val="11"/>
        <color theme="1"/>
        <rFont val="Symbol"/>
        <family val="1"/>
        <charset val="2"/>
      </rPr>
      <t>×</t>
    </r>
    <r>
      <rPr>
        <sz val="11"/>
        <color theme="1"/>
        <rFont val="Aptos Narrow"/>
        <family val="2"/>
      </rPr>
      <t>u = 0</t>
    </r>
  </si>
  <si>
    <r>
      <t>Q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Q</t>
    </r>
  </si>
  <si>
    <r>
      <t>Q Q</t>
    </r>
    <r>
      <rPr>
        <vertAlign val="superscript"/>
        <sz val="11"/>
        <color theme="1"/>
        <rFont val="Aptos Narrow"/>
        <family val="2"/>
        <scheme val="minor"/>
      </rPr>
      <t>T</t>
    </r>
  </si>
  <si>
    <t>Variance</t>
  </si>
  <si>
    <r>
      <t>Q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 xml:space="preserve"> = Q</t>
    </r>
    <r>
      <rPr>
        <vertAlign val="superscript"/>
        <sz val="11"/>
        <color theme="1"/>
        <rFont val="Aptos Narrow"/>
        <family val="2"/>
        <scheme val="minor"/>
      </rPr>
      <t>T</t>
    </r>
  </si>
  <si>
    <r>
      <t xml:space="preserve">A = Q </t>
    </r>
    <r>
      <rPr>
        <sz val="11"/>
        <color theme="1"/>
        <rFont val="Symbol"/>
        <family val="1"/>
        <charset val="2"/>
      </rPr>
      <t>L</t>
    </r>
    <r>
      <rPr>
        <sz val="11"/>
        <color theme="1"/>
        <rFont val="Aptos Narrow"/>
        <family val="2"/>
        <scheme val="minor"/>
      </rPr>
      <t xml:space="preserve"> Q</t>
    </r>
    <r>
      <rPr>
        <vertAlign val="superscript"/>
        <sz val="11"/>
        <color theme="1"/>
        <rFont val="Aptos Narrow"/>
        <family val="2"/>
        <scheme val="minor"/>
      </rPr>
      <t>T</t>
    </r>
  </si>
  <si>
    <t>SD = Can only be applied to symmetric matrices</t>
  </si>
  <si>
    <t>Eigenvectors Q</t>
  </si>
  <si>
    <t>Spectral Decomposition SD</t>
  </si>
  <si>
    <r>
      <t>A = U</t>
    </r>
    <r>
      <rPr>
        <sz val="11"/>
        <color theme="1"/>
        <rFont val="Symbol"/>
        <family val="1"/>
        <charset val="2"/>
      </rPr>
      <t>S</t>
    </r>
    <r>
      <rPr>
        <sz val="11"/>
        <color theme="1"/>
        <rFont val="Aptos Narrow"/>
        <family val="2"/>
      </rPr>
      <t>V</t>
    </r>
    <r>
      <rPr>
        <vertAlign val="superscript"/>
        <sz val="11"/>
        <color theme="1"/>
        <rFont val="Aptos Narrow"/>
        <family val="2"/>
      </rPr>
      <t>T</t>
    </r>
  </si>
  <si>
    <r>
      <t>A = Q</t>
    </r>
    <r>
      <rPr>
        <sz val="11"/>
        <color theme="1"/>
        <rFont val="Symbol"/>
        <family val="1"/>
        <charset val="2"/>
      </rPr>
      <t>L</t>
    </r>
    <r>
      <rPr>
        <sz val="11"/>
        <color theme="1"/>
        <rFont val="Aptos Narrow"/>
        <family val="2"/>
        <scheme val="minor"/>
      </rPr>
      <t>Q</t>
    </r>
    <r>
      <rPr>
        <vertAlign val="superscript"/>
        <sz val="11"/>
        <color theme="1"/>
        <rFont val="Aptos Narrow"/>
        <family val="2"/>
        <scheme val="minor"/>
      </rPr>
      <t>T</t>
    </r>
  </si>
  <si>
    <t>S</t>
  </si>
  <si>
    <r>
      <t xml:space="preserve">A = U </t>
    </r>
    <r>
      <rPr>
        <b/>
        <sz val="11"/>
        <color theme="1"/>
        <rFont val="Symbol"/>
        <family val="1"/>
        <charset val="2"/>
      </rPr>
      <t>S</t>
    </r>
    <r>
      <rPr>
        <b/>
        <sz val="11"/>
        <color theme="1"/>
        <rFont val="Aptos Narrow"/>
        <family val="2"/>
      </rPr>
      <t xml:space="preserve"> V</t>
    </r>
    <r>
      <rPr>
        <b/>
        <vertAlign val="superscript"/>
        <sz val="11"/>
        <color theme="1"/>
        <rFont val="Aptos Narrow"/>
        <family val="2"/>
      </rPr>
      <t>T</t>
    </r>
  </si>
  <si>
    <t>SVD = Can only be applied to any type of matrix</t>
  </si>
  <si>
    <t>Orthogonality confirmation</t>
  </si>
  <si>
    <r>
      <t xml:space="preserve">Perpendicular part </t>
    </r>
    <r>
      <rPr>
        <sz val="11"/>
        <color theme="1"/>
        <rFont val="Symbol"/>
        <family val="1"/>
        <charset val="2"/>
      </rPr>
      <t>^</t>
    </r>
  </si>
  <si>
    <r>
      <t xml:space="preserve">Projection vector </t>
    </r>
    <r>
      <rPr>
        <i/>
        <sz val="11"/>
        <color theme="1"/>
        <rFont val="Aptos Narrow"/>
        <family val="2"/>
        <scheme val="minor"/>
      </rPr>
      <t>y</t>
    </r>
  </si>
  <si>
    <r>
      <t xml:space="preserve">Scalar projection </t>
    </r>
    <r>
      <rPr>
        <i/>
        <sz val="11"/>
        <color theme="1"/>
        <rFont val="Aptos Narrow"/>
        <family val="2"/>
        <scheme val="minor"/>
      </rPr>
      <t>q</t>
    </r>
    <r>
      <rPr>
        <i/>
        <vertAlign val="superscript"/>
        <sz val="11"/>
        <color theme="1"/>
        <rFont val="Aptos Narrow"/>
        <family val="2"/>
        <scheme val="minor"/>
      </rPr>
      <t>T</t>
    </r>
    <r>
      <rPr>
        <i/>
        <sz val="11"/>
        <color theme="1"/>
        <rFont val="Aptos Narrow"/>
        <family val="2"/>
        <scheme val="minor"/>
      </rPr>
      <t>x</t>
    </r>
  </si>
  <si>
    <t>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</si>
</sst>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"/>
    <numFmt numFmtId="165" formatCode="0.0000"/>
    <numFmt numFmtId="166" formatCode="0.0"/>
  </numFmts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Aptos Narrow"/>
      <family val="2"/>
    </font>
    <font>
      <sz val="11"/>
      <name val="Aptos Narrow"/>
      <family val="2"/>
      <scheme val="minor"/>
    </font>
    <font>
      <sz val="11"/>
      <color theme="1"/>
      <name val="Aptos Narrow"/>
      <family val="1"/>
      <charset val="2"/>
    </font>
    <font>
      <vertAlign val="subscript"/>
      <sz val="11"/>
      <color theme="1"/>
      <name val="Aptos Narrow"/>
      <family val="2"/>
      <scheme val="minor"/>
    </font>
    <font>
      <vertAlign val="subscript"/>
      <sz val="11"/>
      <color theme="1"/>
      <name val="Symbol"/>
      <family val="1"/>
      <charset val="2"/>
    </font>
    <font>
      <vertAlign val="subscript"/>
      <sz val="11"/>
      <color theme="1"/>
      <name val="Aptos Narrow"/>
      <family val="2"/>
    </font>
    <font>
      <i/>
      <sz val="11"/>
      <color theme="1"/>
      <name val="Aptos Narrow"/>
      <family val="2"/>
      <scheme val="minor"/>
    </font>
    <font>
      <sz val="11"/>
      <color theme="5" tint="-0.249977111117893"/>
      <name val="Aptos Narrow"/>
      <family val="2"/>
      <scheme val="minor"/>
    </font>
    <font>
      <b/>
      <sz val="11"/>
      <color theme="1"/>
      <name val="Symbol"/>
      <family val="1"/>
      <charset val="2"/>
    </font>
    <font>
      <b/>
      <sz val="11"/>
      <color theme="1"/>
      <name val="Aptos Narrow"/>
      <family val="2"/>
    </font>
    <font>
      <b/>
      <vertAlign val="superscript"/>
      <sz val="11"/>
      <color theme="1"/>
      <name val="Aptos Narrow"/>
      <family val="2"/>
    </font>
    <font>
      <sz val="11"/>
      <color theme="1"/>
      <name val="Aptos Narrow"/>
      <family val="1"/>
      <charset val="2"/>
      <scheme val="minor"/>
    </font>
    <font>
      <vertAlign val="superscript"/>
      <sz val="11"/>
      <color theme="1"/>
      <name val="Aptos Narrow"/>
      <family val="2"/>
    </font>
    <font>
      <i/>
      <vertAlign val="superscript"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9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Alignment="1">
      <alignment horizontal="left" vertical="top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6" fillId="0" borderId="0" xfId="0" applyFont="1" applyAlignment="1">
      <alignment horizontal="center"/>
    </xf>
    <xf numFmtId="0" fontId="7" fillId="0" borderId="0" xfId="0" applyFont="1"/>
    <xf numFmtId="0" fontId="4" fillId="0" borderId="0" xfId="0" applyFont="1" applyAlignment="1">
      <alignment horizontal="center"/>
    </xf>
    <xf numFmtId="0" fontId="4" fillId="0" borderId="0" xfId="0" applyFont="1"/>
    <xf numFmtId="0" fontId="7" fillId="0" borderId="0" xfId="0" applyFont="1" applyAlignment="1">
      <alignment horizontal="center"/>
    </xf>
    <xf numFmtId="0" fontId="11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11" fillId="0" borderId="0" xfId="0" applyFont="1"/>
    <xf numFmtId="0" fontId="0" fillId="0" borderId="0" xfId="0" applyAlignment="1">
      <alignment horizontal="right"/>
    </xf>
    <xf numFmtId="2" fontId="0" fillId="0" borderId="0" xfId="0" applyNumberFormat="1"/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43" fontId="0" fillId="0" borderId="0" xfId="1" applyFont="1" applyBorder="1" applyAlignment="1"/>
    <xf numFmtId="2" fontId="0" fillId="0" borderId="0" xfId="1" applyNumberFormat="1" applyFont="1" applyBorder="1" applyAlignment="1"/>
    <xf numFmtId="2" fontId="0" fillId="0" borderId="0" xfId="0" quotePrefix="1" applyNumberFormat="1" applyAlignment="1">
      <alignment horizontal="center"/>
    </xf>
    <xf numFmtId="2" fontId="0" fillId="0" borderId="0" xfId="1" applyNumberFormat="1" applyFont="1" applyBorder="1" applyAlignment="1">
      <alignment horizontal="center"/>
    </xf>
    <xf numFmtId="43" fontId="0" fillId="0" borderId="0" xfId="1" applyFont="1" applyBorder="1" applyAlignment="1">
      <alignment horizontal="center"/>
    </xf>
    <xf numFmtId="2" fontId="0" fillId="0" borderId="0" xfId="0" applyNumberFormat="1" applyAlignment="1">
      <alignment horizontal="center"/>
    </xf>
    <xf numFmtId="1" fontId="0" fillId="0" borderId="0" xfId="0" applyNumberFormat="1"/>
    <xf numFmtId="164" fontId="0" fillId="0" borderId="0" xfId="0" applyNumberFormat="1"/>
    <xf numFmtId="1" fontId="0" fillId="0" borderId="0" xfId="0" applyNumberFormat="1" applyAlignment="1">
      <alignment horizontal="center"/>
    </xf>
    <xf numFmtId="2" fontId="12" fillId="0" borderId="0" xfId="0" applyNumberFormat="1" applyFont="1"/>
    <xf numFmtId="2" fontId="0" fillId="0" borderId="4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2" fillId="0" borderId="0" xfId="0" applyFont="1"/>
    <xf numFmtId="2" fontId="0" fillId="0" borderId="9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164" fontId="6" fillId="0" borderId="2" xfId="0" applyNumberFormat="1" applyFont="1" applyBorder="1" applyAlignment="1">
      <alignment horizontal="center"/>
    </xf>
    <xf numFmtId="164" fontId="6" fillId="0" borderId="3" xfId="0" applyNumberFormat="1" applyFont="1" applyBorder="1" applyAlignment="1">
      <alignment horizontal="center"/>
    </xf>
    <xf numFmtId="0" fontId="16" fillId="0" borderId="0" xfId="0" applyFont="1" applyAlignment="1">
      <alignment horizontal="center"/>
    </xf>
    <xf numFmtId="166" fontId="0" fillId="0" borderId="0" xfId="0" applyNumberFormat="1" applyAlignment="1">
      <alignment horizontal="center"/>
    </xf>
    <xf numFmtId="1" fontId="0" fillId="0" borderId="7" xfId="0" applyNumberFormat="1" applyBorder="1" applyAlignment="1">
      <alignment horizontal="center"/>
    </xf>
    <xf numFmtId="1" fontId="0" fillId="0" borderId="9" xfId="0" applyNumberFormat="1" applyBorder="1" applyAlignment="1">
      <alignment horizontal="center"/>
    </xf>
    <xf numFmtId="1" fontId="0" fillId="0" borderId="10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quotePrefix="1" applyAlignment="1">
      <alignment horizontal="center" vertical="center"/>
    </xf>
    <xf numFmtId="0" fontId="0" fillId="0" borderId="0" xfId="0" applyAlignment="1">
      <alignment horizontal="right" vertical="center"/>
    </xf>
    <xf numFmtId="2" fontId="0" fillId="0" borderId="0" xfId="0" applyNumberFormat="1" applyAlignment="1">
      <alignment horizontal="center"/>
    </xf>
    <xf numFmtId="0" fontId="0" fillId="0" borderId="5" xfId="0" applyBorder="1" applyAlignment="1">
      <alignment horizontal="center"/>
    </xf>
    <xf numFmtId="0" fontId="4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1</xdr:row>
      <xdr:rowOff>19050</xdr:rowOff>
    </xdr:from>
    <xdr:to>
      <xdr:col>2</xdr:col>
      <xdr:colOff>428625</xdr:colOff>
      <xdr:row>4</xdr:row>
      <xdr:rowOff>0</xdr:rowOff>
    </xdr:to>
    <xdr:sp macro="" textlink="">
      <xdr:nvSpPr>
        <xdr:cNvPr id="2" name="Double Bracket 1">
          <a:extLst>
            <a:ext uri="{FF2B5EF4-FFF2-40B4-BE49-F238E27FC236}">
              <a16:creationId xmlns:a16="http://schemas.microsoft.com/office/drawing/2014/main" id="{71C2F871-C015-41AB-A6BD-5C1D7B8DE733}"/>
            </a:ext>
          </a:extLst>
        </xdr:cNvPr>
        <xdr:cNvSpPr/>
      </xdr:nvSpPr>
      <xdr:spPr>
        <a:xfrm>
          <a:off x="180975" y="209550"/>
          <a:ext cx="1466850" cy="5524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47625</xdr:colOff>
      <xdr:row>7</xdr:row>
      <xdr:rowOff>28575</xdr:rowOff>
    </xdr:from>
    <xdr:to>
      <xdr:col>2</xdr:col>
      <xdr:colOff>390525</xdr:colOff>
      <xdr:row>10</xdr:row>
      <xdr:rowOff>9525</xdr:rowOff>
    </xdr:to>
    <xdr:sp macro="" textlink="">
      <xdr:nvSpPr>
        <xdr:cNvPr id="3" name="Double Bracket 2">
          <a:extLst>
            <a:ext uri="{FF2B5EF4-FFF2-40B4-BE49-F238E27FC236}">
              <a16:creationId xmlns:a16="http://schemas.microsoft.com/office/drawing/2014/main" id="{D81AC937-963D-409D-B082-F9DE7C39E3FD}"/>
            </a:ext>
          </a:extLst>
        </xdr:cNvPr>
        <xdr:cNvSpPr/>
      </xdr:nvSpPr>
      <xdr:spPr>
        <a:xfrm>
          <a:off x="47625" y="1362075"/>
          <a:ext cx="1562100" cy="5524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171450</xdr:colOff>
      <xdr:row>1</xdr:row>
      <xdr:rowOff>19050</xdr:rowOff>
    </xdr:from>
    <xdr:to>
      <xdr:col>6</xdr:col>
      <xdr:colOff>419100</xdr:colOff>
      <xdr:row>4</xdr:row>
      <xdr:rowOff>0</xdr:rowOff>
    </xdr:to>
    <xdr:sp macro="" textlink="">
      <xdr:nvSpPr>
        <xdr:cNvPr id="4" name="Double Bracket 3">
          <a:extLst>
            <a:ext uri="{FF2B5EF4-FFF2-40B4-BE49-F238E27FC236}">
              <a16:creationId xmlns:a16="http://schemas.microsoft.com/office/drawing/2014/main" id="{A1497FA2-7563-4E69-A8D6-B50180BFFB4A}"/>
            </a:ext>
          </a:extLst>
        </xdr:cNvPr>
        <xdr:cNvSpPr/>
      </xdr:nvSpPr>
      <xdr:spPr>
        <a:xfrm>
          <a:off x="2609850" y="209550"/>
          <a:ext cx="1466850" cy="5524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180974</xdr:colOff>
      <xdr:row>13</xdr:row>
      <xdr:rowOff>28575</xdr:rowOff>
    </xdr:from>
    <xdr:to>
      <xdr:col>2</xdr:col>
      <xdr:colOff>590549</xdr:colOff>
      <xdr:row>16</xdr:row>
      <xdr:rowOff>9525</xdr:rowOff>
    </xdr:to>
    <xdr:sp macro="" textlink="">
      <xdr:nvSpPr>
        <xdr:cNvPr id="5" name="Double Bracket 4">
          <a:extLst>
            <a:ext uri="{FF2B5EF4-FFF2-40B4-BE49-F238E27FC236}">
              <a16:creationId xmlns:a16="http://schemas.microsoft.com/office/drawing/2014/main" id="{9A09CB9E-D6DD-4FA6-84D7-8D464B1AAE7F}"/>
            </a:ext>
          </a:extLst>
        </xdr:cNvPr>
        <xdr:cNvSpPr/>
      </xdr:nvSpPr>
      <xdr:spPr>
        <a:xfrm>
          <a:off x="180974" y="2505075"/>
          <a:ext cx="1628775" cy="5524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190500</xdr:colOff>
      <xdr:row>7</xdr:row>
      <xdr:rowOff>19050</xdr:rowOff>
    </xdr:from>
    <xdr:to>
      <xdr:col>6</xdr:col>
      <xdr:colOff>438150</xdr:colOff>
      <xdr:row>10</xdr:row>
      <xdr:rowOff>0</xdr:rowOff>
    </xdr:to>
    <xdr:sp macro="" textlink="">
      <xdr:nvSpPr>
        <xdr:cNvPr id="6" name="Double Bracket 5">
          <a:extLst>
            <a:ext uri="{FF2B5EF4-FFF2-40B4-BE49-F238E27FC236}">
              <a16:creationId xmlns:a16="http://schemas.microsoft.com/office/drawing/2014/main" id="{1D3619B4-0328-4678-8A94-2BC86455C499}"/>
            </a:ext>
          </a:extLst>
        </xdr:cNvPr>
        <xdr:cNvSpPr/>
      </xdr:nvSpPr>
      <xdr:spPr>
        <a:xfrm>
          <a:off x="2628900" y="1352550"/>
          <a:ext cx="1466850" cy="5524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10</xdr:col>
      <xdr:colOff>209549</xdr:colOff>
      <xdr:row>0</xdr:row>
      <xdr:rowOff>190499</xdr:rowOff>
    </xdr:from>
    <xdr:to>
      <xdr:col>13</xdr:col>
      <xdr:colOff>466724</xdr:colOff>
      <xdr:row>5</xdr:row>
      <xdr:rowOff>47624</xdr:rowOff>
    </xdr:to>
    <xdr:sp macro="" textlink="">
      <xdr:nvSpPr>
        <xdr:cNvPr id="7" name="Double Bracket 6">
          <a:extLst>
            <a:ext uri="{FF2B5EF4-FFF2-40B4-BE49-F238E27FC236}">
              <a16:creationId xmlns:a16="http://schemas.microsoft.com/office/drawing/2014/main" id="{05160FFF-3753-4BAA-B2CC-246849B7A7EB}"/>
            </a:ext>
          </a:extLst>
        </xdr:cNvPr>
        <xdr:cNvSpPr/>
      </xdr:nvSpPr>
      <xdr:spPr>
        <a:xfrm>
          <a:off x="6305549" y="190499"/>
          <a:ext cx="2085975" cy="80962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10</xdr:col>
      <xdr:colOff>114300</xdr:colOff>
      <xdr:row>7</xdr:row>
      <xdr:rowOff>66675</xdr:rowOff>
    </xdr:from>
    <xdr:to>
      <xdr:col>10</xdr:col>
      <xdr:colOff>485775</xdr:colOff>
      <xdr:row>11</xdr:row>
      <xdr:rowOff>9525</xdr:rowOff>
    </xdr:to>
    <xdr:sp macro="" textlink="">
      <xdr:nvSpPr>
        <xdr:cNvPr id="8" name="Double Bracket 7">
          <a:extLst>
            <a:ext uri="{FF2B5EF4-FFF2-40B4-BE49-F238E27FC236}">
              <a16:creationId xmlns:a16="http://schemas.microsoft.com/office/drawing/2014/main" id="{E40033C1-1826-44E4-B5CA-EBEA125E60E7}"/>
            </a:ext>
          </a:extLst>
        </xdr:cNvPr>
        <xdr:cNvSpPr/>
      </xdr:nvSpPr>
      <xdr:spPr>
        <a:xfrm>
          <a:off x="6210300" y="1400175"/>
          <a:ext cx="371475" cy="7048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15</xdr:col>
      <xdr:colOff>28574</xdr:colOff>
      <xdr:row>1</xdr:row>
      <xdr:rowOff>9524</xdr:rowOff>
    </xdr:from>
    <xdr:to>
      <xdr:col>18</xdr:col>
      <xdr:colOff>590550</xdr:colOff>
      <xdr:row>5</xdr:row>
      <xdr:rowOff>19049</xdr:rowOff>
    </xdr:to>
    <xdr:sp macro="" textlink="">
      <xdr:nvSpPr>
        <xdr:cNvPr id="9" name="Double Bracket 8">
          <a:extLst>
            <a:ext uri="{FF2B5EF4-FFF2-40B4-BE49-F238E27FC236}">
              <a16:creationId xmlns:a16="http://schemas.microsoft.com/office/drawing/2014/main" id="{33AA5B80-BBDC-485F-83CA-4944ECB3D3E5}"/>
            </a:ext>
          </a:extLst>
        </xdr:cNvPr>
        <xdr:cNvSpPr/>
      </xdr:nvSpPr>
      <xdr:spPr>
        <a:xfrm>
          <a:off x="9172574" y="200024"/>
          <a:ext cx="2390776" cy="77152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12</xdr:col>
      <xdr:colOff>28576</xdr:colOff>
      <xdr:row>7</xdr:row>
      <xdr:rowOff>28574</xdr:rowOff>
    </xdr:from>
    <xdr:to>
      <xdr:col>13</xdr:col>
      <xdr:colOff>0</xdr:colOff>
      <xdr:row>10</xdr:row>
      <xdr:rowOff>171449</xdr:rowOff>
    </xdr:to>
    <xdr:sp macro="" textlink="">
      <xdr:nvSpPr>
        <xdr:cNvPr id="10" name="Double Bracket 9">
          <a:extLst>
            <a:ext uri="{FF2B5EF4-FFF2-40B4-BE49-F238E27FC236}">
              <a16:creationId xmlns:a16="http://schemas.microsoft.com/office/drawing/2014/main" id="{DF2EDF9B-0824-4A30-B294-CD390B2586D7}"/>
            </a:ext>
          </a:extLst>
        </xdr:cNvPr>
        <xdr:cNvSpPr/>
      </xdr:nvSpPr>
      <xdr:spPr>
        <a:xfrm>
          <a:off x="7343776" y="1362074"/>
          <a:ext cx="581024" cy="71437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15</xdr:col>
      <xdr:colOff>114300</xdr:colOff>
      <xdr:row>7</xdr:row>
      <xdr:rowOff>38099</xdr:rowOff>
    </xdr:from>
    <xdr:to>
      <xdr:col>15</xdr:col>
      <xdr:colOff>523875</xdr:colOff>
      <xdr:row>10</xdr:row>
      <xdr:rowOff>180974</xdr:rowOff>
    </xdr:to>
    <xdr:sp macro="" textlink="">
      <xdr:nvSpPr>
        <xdr:cNvPr id="11" name="Double Bracket 10">
          <a:extLst>
            <a:ext uri="{FF2B5EF4-FFF2-40B4-BE49-F238E27FC236}">
              <a16:creationId xmlns:a16="http://schemas.microsoft.com/office/drawing/2014/main" id="{58B0085C-A572-4C35-AB74-4D7BFF88B914}"/>
            </a:ext>
          </a:extLst>
        </xdr:cNvPr>
        <xdr:cNvSpPr/>
      </xdr:nvSpPr>
      <xdr:spPr>
        <a:xfrm>
          <a:off x="9258300" y="1371599"/>
          <a:ext cx="409575" cy="71437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18</xdr:col>
      <xdr:colOff>19051</xdr:colOff>
      <xdr:row>7</xdr:row>
      <xdr:rowOff>38099</xdr:rowOff>
    </xdr:from>
    <xdr:to>
      <xdr:col>18</xdr:col>
      <xdr:colOff>600075</xdr:colOff>
      <xdr:row>10</xdr:row>
      <xdr:rowOff>180974</xdr:rowOff>
    </xdr:to>
    <xdr:sp macro="" textlink="">
      <xdr:nvSpPr>
        <xdr:cNvPr id="12" name="Double Bracket 11">
          <a:extLst>
            <a:ext uri="{FF2B5EF4-FFF2-40B4-BE49-F238E27FC236}">
              <a16:creationId xmlns:a16="http://schemas.microsoft.com/office/drawing/2014/main" id="{22876AC8-3135-48E2-9894-D6BB303B331B}"/>
            </a:ext>
          </a:extLst>
        </xdr:cNvPr>
        <xdr:cNvSpPr/>
      </xdr:nvSpPr>
      <xdr:spPr>
        <a:xfrm>
          <a:off x="10991851" y="1371599"/>
          <a:ext cx="581024" cy="71437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82806</xdr:colOff>
      <xdr:row>1</xdr:row>
      <xdr:rowOff>14966</xdr:rowOff>
    </xdr:from>
    <xdr:to>
      <xdr:col>2</xdr:col>
      <xdr:colOff>552449</xdr:colOff>
      <xdr:row>4</xdr:row>
      <xdr:rowOff>38099</xdr:rowOff>
    </xdr:to>
    <xdr:sp macro="" textlink="">
      <xdr:nvSpPr>
        <xdr:cNvPr id="2" name="Double Bracket 1">
          <a:extLst>
            <a:ext uri="{FF2B5EF4-FFF2-40B4-BE49-F238E27FC236}">
              <a16:creationId xmlns:a16="http://schemas.microsoft.com/office/drawing/2014/main" id="{9A706462-CC84-4CBD-A4E0-4DD120909275}"/>
            </a:ext>
          </a:extLst>
        </xdr:cNvPr>
        <xdr:cNvSpPr/>
      </xdr:nvSpPr>
      <xdr:spPr>
        <a:xfrm>
          <a:off x="82806" y="205466"/>
          <a:ext cx="1688843" cy="594633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 b="1"/>
        </a:p>
      </xdr:txBody>
    </xdr:sp>
    <xdr:clientData/>
  </xdr:twoCellAnchor>
  <xdr:twoCellAnchor>
    <xdr:from>
      <xdr:col>5</xdr:col>
      <xdr:colOff>171449</xdr:colOff>
      <xdr:row>5</xdr:row>
      <xdr:rowOff>186416</xdr:rowOff>
    </xdr:from>
    <xdr:to>
      <xdr:col>7</xdr:col>
      <xdr:colOff>457200</xdr:colOff>
      <xdr:row>9</xdr:row>
      <xdr:rowOff>9524</xdr:rowOff>
    </xdr:to>
    <xdr:sp macro="" textlink="">
      <xdr:nvSpPr>
        <xdr:cNvPr id="3" name="Double Bracket 2">
          <a:extLst>
            <a:ext uri="{FF2B5EF4-FFF2-40B4-BE49-F238E27FC236}">
              <a16:creationId xmlns:a16="http://schemas.microsoft.com/office/drawing/2014/main" id="{3EAC5833-C546-4238-96A7-34A58D640584}"/>
            </a:ext>
          </a:extLst>
        </xdr:cNvPr>
        <xdr:cNvSpPr/>
      </xdr:nvSpPr>
      <xdr:spPr>
        <a:xfrm>
          <a:off x="3219449" y="1138916"/>
          <a:ext cx="1504951" cy="585108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 b="1"/>
        </a:p>
      </xdr:txBody>
    </xdr:sp>
    <xdr:clientData/>
  </xdr:twoCellAnchor>
  <xdr:twoCellAnchor>
    <xdr:from>
      <xdr:col>12</xdr:col>
      <xdr:colOff>152400</xdr:colOff>
      <xdr:row>1</xdr:row>
      <xdr:rowOff>0</xdr:rowOff>
    </xdr:from>
    <xdr:to>
      <xdr:col>12</xdr:col>
      <xdr:colOff>476250</xdr:colOff>
      <xdr:row>3</xdr:row>
      <xdr:rowOff>171450</xdr:rowOff>
    </xdr:to>
    <xdr:sp macro="" textlink="">
      <xdr:nvSpPr>
        <xdr:cNvPr id="4" name="Double Bracket 3">
          <a:extLst>
            <a:ext uri="{FF2B5EF4-FFF2-40B4-BE49-F238E27FC236}">
              <a16:creationId xmlns:a16="http://schemas.microsoft.com/office/drawing/2014/main" id="{A9DDB5E8-FC62-4650-AE32-4DB115ECD2A6}"/>
            </a:ext>
          </a:extLst>
        </xdr:cNvPr>
        <xdr:cNvSpPr/>
      </xdr:nvSpPr>
      <xdr:spPr>
        <a:xfrm>
          <a:off x="7467600" y="190500"/>
          <a:ext cx="323850" cy="5524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13</xdr:col>
      <xdr:colOff>209550</xdr:colOff>
      <xdr:row>1</xdr:row>
      <xdr:rowOff>28575</xdr:rowOff>
    </xdr:from>
    <xdr:to>
      <xdr:col>13</xdr:col>
      <xdr:colOff>533400</xdr:colOff>
      <xdr:row>4</xdr:row>
      <xdr:rowOff>9525</xdr:rowOff>
    </xdr:to>
    <xdr:sp macro="" textlink="">
      <xdr:nvSpPr>
        <xdr:cNvPr id="5" name="Double Bracket 4">
          <a:extLst>
            <a:ext uri="{FF2B5EF4-FFF2-40B4-BE49-F238E27FC236}">
              <a16:creationId xmlns:a16="http://schemas.microsoft.com/office/drawing/2014/main" id="{262A5B80-5BF7-425A-8D93-82DEE98D54E0}"/>
            </a:ext>
          </a:extLst>
        </xdr:cNvPr>
        <xdr:cNvSpPr/>
      </xdr:nvSpPr>
      <xdr:spPr>
        <a:xfrm>
          <a:off x="8134350" y="219075"/>
          <a:ext cx="323850" cy="55245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oneCellAnchor>
    <xdr:from>
      <xdr:col>14</xdr:col>
      <xdr:colOff>133350</xdr:colOff>
      <xdr:row>17</xdr:row>
      <xdr:rowOff>9525</xdr:rowOff>
    </xdr:from>
    <xdr:ext cx="420821" cy="17722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A503D221-FCE2-495E-A28C-533CE3820CC5}"/>
                </a:ext>
              </a:extLst>
            </xdr:cNvPr>
            <xdr:cNvSpPr txBox="1"/>
          </xdr:nvSpPr>
          <xdr:spPr>
            <a:xfrm>
              <a:off x="8667750" y="3248025"/>
              <a:ext cx="420821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begChr m:val="‖"/>
                            <m:endChr m:val="‖"/>
                            <m:ctrlP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𝑄𝑢</m:t>
                            </m:r>
                          </m:e>
                        </m:d>
                      </m:e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A503D221-FCE2-495E-A28C-533CE3820CC5}"/>
                </a:ext>
              </a:extLst>
            </xdr:cNvPr>
            <xdr:cNvSpPr txBox="1"/>
          </xdr:nvSpPr>
          <xdr:spPr>
            <a:xfrm>
              <a:off x="8667750" y="3248025"/>
              <a:ext cx="420821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‖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𝑄𝑢‖^</a:t>
              </a:r>
              <a:r>
                <a:rPr lang="en-GB" sz="1100" b="0" i="0">
                  <a:latin typeface="Cambria Math" panose="02040503050406030204" pitchFamily="18" charset="0"/>
                </a:rPr>
                <a:t>2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9</xdr:col>
      <xdr:colOff>95250</xdr:colOff>
      <xdr:row>20</xdr:row>
      <xdr:rowOff>0</xdr:rowOff>
    </xdr:from>
    <xdr:ext cx="355418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D59F2875-FF7B-4CF7-B7D8-D7A65C7A2DE5}"/>
                </a:ext>
              </a:extLst>
            </xdr:cNvPr>
            <xdr:cNvSpPr txBox="1"/>
          </xdr:nvSpPr>
          <xdr:spPr>
            <a:xfrm>
              <a:off x="5581650" y="3810000"/>
              <a:ext cx="35541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𝑄𝑢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D59F2875-FF7B-4CF7-B7D8-D7A65C7A2DE5}"/>
                </a:ext>
              </a:extLst>
            </xdr:cNvPr>
            <xdr:cNvSpPr txBox="1"/>
          </xdr:nvSpPr>
          <xdr:spPr>
            <a:xfrm>
              <a:off x="5581650" y="3810000"/>
              <a:ext cx="35541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𝑄𝑢‖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12</xdr:col>
      <xdr:colOff>123825</xdr:colOff>
      <xdr:row>20</xdr:row>
      <xdr:rowOff>0</xdr:rowOff>
    </xdr:from>
    <xdr:ext cx="260008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9A6B3CCB-BC83-43EA-B9E4-FAEDCD529C61}"/>
                </a:ext>
              </a:extLst>
            </xdr:cNvPr>
            <xdr:cNvSpPr txBox="1"/>
          </xdr:nvSpPr>
          <xdr:spPr>
            <a:xfrm>
              <a:off x="7439025" y="3810000"/>
              <a:ext cx="26000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‖"/>
                        <m:endChr m:val="‖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𝑢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9A6B3CCB-BC83-43EA-B9E4-FAEDCD529C61}"/>
                </a:ext>
              </a:extLst>
            </xdr:cNvPr>
            <xdr:cNvSpPr txBox="1"/>
          </xdr:nvSpPr>
          <xdr:spPr>
            <a:xfrm>
              <a:off x="7439025" y="3810000"/>
              <a:ext cx="260008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‖</a:t>
              </a:r>
              <a:r>
                <a:rPr lang="en-GB" sz="1100" b="0" i="0">
                  <a:latin typeface="Cambria Math" panose="02040503050406030204" pitchFamily="18" charset="0"/>
                </a:rPr>
                <a:t>𝑢‖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0</xdr:rowOff>
    </xdr:from>
    <xdr:to>
      <xdr:col>1</xdr:col>
      <xdr:colOff>466725</xdr:colOff>
      <xdr:row>3</xdr:row>
      <xdr:rowOff>38100</xdr:rowOff>
    </xdr:to>
    <xdr:sp macro="" textlink="">
      <xdr:nvSpPr>
        <xdr:cNvPr id="2" name="Double Bracket 1">
          <a:extLst>
            <a:ext uri="{FF2B5EF4-FFF2-40B4-BE49-F238E27FC236}">
              <a16:creationId xmlns:a16="http://schemas.microsoft.com/office/drawing/2014/main" id="{80779734-96D8-4CF9-8ECD-6FD24A14DC94}"/>
            </a:ext>
          </a:extLst>
        </xdr:cNvPr>
        <xdr:cNvSpPr/>
      </xdr:nvSpPr>
      <xdr:spPr>
        <a:xfrm>
          <a:off x="104775" y="190500"/>
          <a:ext cx="971550" cy="41910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104775</xdr:colOff>
      <xdr:row>1</xdr:row>
      <xdr:rowOff>9525</xdr:rowOff>
    </xdr:from>
    <xdr:to>
      <xdr:col>3</xdr:col>
      <xdr:colOff>466725</xdr:colOff>
      <xdr:row>3</xdr:row>
      <xdr:rowOff>47625</xdr:rowOff>
    </xdr:to>
    <xdr:sp macro="" textlink="">
      <xdr:nvSpPr>
        <xdr:cNvPr id="3" name="Double Bracket 2">
          <a:extLst>
            <a:ext uri="{FF2B5EF4-FFF2-40B4-BE49-F238E27FC236}">
              <a16:creationId xmlns:a16="http://schemas.microsoft.com/office/drawing/2014/main" id="{DFEF912A-0819-41EB-9791-19BC0A8C63B5}"/>
            </a:ext>
          </a:extLst>
        </xdr:cNvPr>
        <xdr:cNvSpPr/>
      </xdr:nvSpPr>
      <xdr:spPr>
        <a:xfrm>
          <a:off x="1933575" y="200025"/>
          <a:ext cx="361950" cy="41910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114300</xdr:colOff>
      <xdr:row>5</xdr:row>
      <xdr:rowOff>0</xdr:rowOff>
    </xdr:from>
    <xdr:to>
      <xdr:col>4</xdr:col>
      <xdr:colOff>476250</xdr:colOff>
      <xdr:row>7</xdr:row>
      <xdr:rowOff>38100</xdr:rowOff>
    </xdr:to>
    <xdr:sp macro="" textlink="">
      <xdr:nvSpPr>
        <xdr:cNvPr id="4" name="Double Bracket 3">
          <a:extLst>
            <a:ext uri="{FF2B5EF4-FFF2-40B4-BE49-F238E27FC236}">
              <a16:creationId xmlns:a16="http://schemas.microsoft.com/office/drawing/2014/main" id="{71E3E9BA-B717-46F9-B776-E66339346EE4}"/>
            </a:ext>
          </a:extLst>
        </xdr:cNvPr>
        <xdr:cNvSpPr/>
      </xdr:nvSpPr>
      <xdr:spPr>
        <a:xfrm>
          <a:off x="2552700" y="952500"/>
          <a:ext cx="361950" cy="41910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</xdr:col>
      <xdr:colOff>123825</xdr:colOff>
      <xdr:row>4</xdr:row>
      <xdr:rowOff>180975</xdr:rowOff>
    </xdr:from>
    <xdr:to>
      <xdr:col>1</xdr:col>
      <xdr:colOff>485775</xdr:colOff>
      <xdr:row>7</xdr:row>
      <xdr:rowOff>28575</xdr:rowOff>
    </xdr:to>
    <xdr:sp macro="" textlink="">
      <xdr:nvSpPr>
        <xdr:cNvPr id="5" name="Double Bracket 4">
          <a:extLst>
            <a:ext uri="{FF2B5EF4-FFF2-40B4-BE49-F238E27FC236}">
              <a16:creationId xmlns:a16="http://schemas.microsoft.com/office/drawing/2014/main" id="{8BC89E0A-ED04-43A9-B6FE-744BF030D063}"/>
            </a:ext>
          </a:extLst>
        </xdr:cNvPr>
        <xdr:cNvSpPr/>
      </xdr:nvSpPr>
      <xdr:spPr>
        <a:xfrm>
          <a:off x="733425" y="942975"/>
          <a:ext cx="361950" cy="41910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123825</xdr:colOff>
      <xdr:row>1</xdr:row>
      <xdr:rowOff>0</xdr:rowOff>
    </xdr:from>
    <xdr:to>
      <xdr:col>5</xdr:col>
      <xdr:colOff>485775</xdr:colOff>
      <xdr:row>3</xdr:row>
      <xdr:rowOff>38100</xdr:rowOff>
    </xdr:to>
    <xdr:sp macro="" textlink="">
      <xdr:nvSpPr>
        <xdr:cNvPr id="6" name="Double Bracket 5">
          <a:extLst>
            <a:ext uri="{FF2B5EF4-FFF2-40B4-BE49-F238E27FC236}">
              <a16:creationId xmlns:a16="http://schemas.microsoft.com/office/drawing/2014/main" id="{DE96F4EF-CF4E-4297-A4E4-2DB6859A0C49}"/>
            </a:ext>
          </a:extLst>
        </xdr:cNvPr>
        <xdr:cNvSpPr/>
      </xdr:nvSpPr>
      <xdr:spPr>
        <a:xfrm>
          <a:off x="3171825" y="190500"/>
          <a:ext cx="361950" cy="41910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</xdr:col>
      <xdr:colOff>123825</xdr:colOff>
      <xdr:row>9</xdr:row>
      <xdr:rowOff>171450</xdr:rowOff>
    </xdr:from>
    <xdr:to>
      <xdr:col>1</xdr:col>
      <xdr:colOff>485775</xdr:colOff>
      <xdr:row>12</xdr:row>
      <xdr:rowOff>19050</xdr:rowOff>
    </xdr:to>
    <xdr:sp macro="" textlink="">
      <xdr:nvSpPr>
        <xdr:cNvPr id="7" name="Double Bracket 6">
          <a:extLst>
            <a:ext uri="{FF2B5EF4-FFF2-40B4-BE49-F238E27FC236}">
              <a16:creationId xmlns:a16="http://schemas.microsoft.com/office/drawing/2014/main" id="{5BD404F8-7508-42F0-93E6-16BB18AD4058}"/>
            </a:ext>
          </a:extLst>
        </xdr:cNvPr>
        <xdr:cNvSpPr/>
      </xdr:nvSpPr>
      <xdr:spPr>
        <a:xfrm>
          <a:off x="733425" y="1885950"/>
          <a:ext cx="361950" cy="41910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114300</xdr:colOff>
      <xdr:row>10</xdr:row>
      <xdr:rowOff>9525</xdr:rowOff>
    </xdr:from>
    <xdr:to>
      <xdr:col>4</xdr:col>
      <xdr:colOff>476250</xdr:colOff>
      <xdr:row>12</xdr:row>
      <xdr:rowOff>47625</xdr:rowOff>
    </xdr:to>
    <xdr:sp macro="" textlink="">
      <xdr:nvSpPr>
        <xdr:cNvPr id="8" name="Double Bracket 7">
          <a:extLst>
            <a:ext uri="{FF2B5EF4-FFF2-40B4-BE49-F238E27FC236}">
              <a16:creationId xmlns:a16="http://schemas.microsoft.com/office/drawing/2014/main" id="{1B3C1B7B-8357-4B5B-B3D0-5932B199D7B8}"/>
            </a:ext>
          </a:extLst>
        </xdr:cNvPr>
        <xdr:cNvSpPr/>
      </xdr:nvSpPr>
      <xdr:spPr>
        <a:xfrm>
          <a:off x="2552700" y="1914525"/>
          <a:ext cx="361950" cy="41910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7</xdr:col>
      <xdr:colOff>190499</xdr:colOff>
      <xdr:row>1</xdr:row>
      <xdr:rowOff>9525</xdr:rowOff>
    </xdr:from>
    <xdr:to>
      <xdr:col>9</xdr:col>
      <xdr:colOff>428624</xdr:colOff>
      <xdr:row>4</xdr:row>
      <xdr:rowOff>9525</xdr:rowOff>
    </xdr:to>
    <xdr:sp macro="" textlink="">
      <xdr:nvSpPr>
        <xdr:cNvPr id="9" name="Double Bracket 8">
          <a:extLst>
            <a:ext uri="{FF2B5EF4-FFF2-40B4-BE49-F238E27FC236}">
              <a16:creationId xmlns:a16="http://schemas.microsoft.com/office/drawing/2014/main" id="{5AB39C6B-4E91-44E5-AAC3-F12398A50B1D}"/>
            </a:ext>
          </a:extLst>
        </xdr:cNvPr>
        <xdr:cNvSpPr/>
      </xdr:nvSpPr>
      <xdr:spPr>
        <a:xfrm>
          <a:off x="4457699" y="200025"/>
          <a:ext cx="1457325" cy="57150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403860</xdr:colOff>
      <xdr:row>12</xdr:row>
      <xdr:rowOff>91440</xdr:rowOff>
    </xdr:from>
    <xdr:to>
      <xdr:col>6</xdr:col>
      <xdr:colOff>693420</xdr:colOff>
      <xdr:row>15</xdr:row>
      <xdr:rowOff>167640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61AF11D-8D3F-4CC4-9AD1-4C89A4374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1860" y="2377440"/>
          <a:ext cx="813435" cy="647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594360</xdr:colOff>
      <xdr:row>14</xdr:row>
      <xdr:rowOff>114300</xdr:rowOff>
    </xdr:from>
    <xdr:to>
      <xdr:col>11</xdr:col>
      <xdr:colOff>601980</xdr:colOff>
      <xdr:row>18</xdr:row>
      <xdr:rowOff>22860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4395752-9FB4-4082-B8E3-E16C58EE4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0760" y="2781300"/>
          <a:ext cx="1226820" cy="670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153865</xdr:colOff>
      <xdr:row>4</xdr:row>
      <xdr:rowOff>161192</xdr:rowOff>
    </xdr:from>
    <xdr:to>
      <xdr:col>20</xdr:col>
      <xdr:colOff>161192</xdr:colOff>
      <xdr:row>6</xdr:row>
      <xdr:rowOff>43961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752FB48-736A-4647-8264-75312A72E797}"/>
            </a:ext>
          </a:extLst>
        </xdr:cNvPr>
        <xdr:cNvSpPr txBox="1"/>
      </xdr:nvSpPr>
      <xdr:spPr>
        <a:xfrm>
          <a:off x="11736265" y="923192"/>
          <a:ext cx="616927" cy="26376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ym typeface="Symbol" panose="05050102010706020507" pitchFamily="18" charset="2"/>
            </a:rPr>
            <a:t></a:t>
          </a:r>
          <a:endParaRPr lang="en-GB" sz="1100"/>
        </a:p>
      </xdr:txBody>
    </xdr:sp>
    <xdr:clientData/>
  </xdr:twoCellAnchor>
  <xdr:twoCellAnchor>
    <xdr:from>
      <xdr:col>21</xdr:col>
      <xdr:colOff>85725</xdr:colOff>
      <xdr:row>8</xdr:row>
      <xdr:rowOff>15387</xdr:rowOff>
    </xdr:from>
    <xdr:to>
      <xdr:col>22</xdr:col>
      <xdr:colOff>93052</xdr:colOff>
      <xdr:row>9</xdr:row>
      <xdr:rowOff>88656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5D2E31A-4496-4517-8714-78F17C7D0826}"/>
            </a:ext>
          </a:extLst>
        </xdr:cNvPr>
        <xdr:cNvSpPr txBox="1"/>
      </xdr:nvSpPr>
      <xdr:spPr>
        <a:xfrm>
          <a:off x="9315450" y="1558437"/>
          <a:ext cx="235927" cy="26376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x</a:t>
          </a:r>
        </a:p>
      </xdr:txBody>
    </xdr:sp>
    <xdr:clientData/>
  </xdr:twoCellAnchor>
  <xdr:twoCellAnchor>
    <xdr:from>
      <xdr:col>15</xdr:col>
      <xdr:colOff>168519</xdr:colOff>
      <xdr:row>5</xdr:row>
      <xdr:rowOff>51289</xdr:rowOff>
    </xdr:from>
    <xdr:to>
      <xdr:col>16</xdr:col>
      <xdr:colOff>175847</xdr:colOff>
      <xdr:row>6</xdr:row>
      <xdr:rowOff>124558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CEA7A09B-A828-4263-8B05-4B2638266DD0}"/>
            </a:ext>
          </a:extLst>
        </xdr:cNvPr>
        <xdr:cNvSpPr txBox="1"/>
      </xdr:nvSpPr>
      <xdr:spPr>
        <a:xfrm>
          <a:off x="9312519" y="1003789"/>
          <a:ext cx="616928" cy="26376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y</a:t>
          </a:r>
        </a:p>
      </xdr:txBody>
    </xdr:sp>
    <xdr:clientData/>
  </xdr:twoCellAnchor>
  <xdr:twoCellAnchor>
    <xdr:from>
      <xdr:col>13</xdr:col>
      <xdr:colOff>219808</xdr:colOff>
      <xdr:row>7</xdr:row>
      <xdr:rowOff>153865</xdr:rowOff>
    </xdr:from>
    <xdr:to>
      <xdr:col>15</xdr:col>
      <xdr:colOff>0</xdr:colOff>
      <xdr:row>9</xdr:row>
      <xdr:rowOff>36634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E87AD40-9538-4B78-99F5-0CA5721480CE}"/>
            </a:ext>
          </a:extLst>
        </xdr:cNvPr>
        <xdr:cNvSpPr txBox="1"/>
      </xdr:nvSpPr>
      <xdr:spPr>
        <a:xfrm>
          <a:off x="8144608" y="1487365"/>
          <a:ext cx="999392" cy="26376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q</a:t>
          </a:r>
        </a:p>
      </xdr:txBody>
    </xdr:sp>
    <xdr:clientData/>
  </xdr:twoCellAnchor>
  <xdr:twoCellAnchor>
    <xdr:from>
      <xdr:col>12</xdr:col>
      <xdr:colOff>37207</xdr:colOff>
      <xdr:row>2</xdr:row>
      <xdr:rowOff>44649</xdr:rowOff>
    </xdr:from>
    <xdr:to>
      <xdr:col>19</xdr:col>
      <xdr:colOff>130224</xdr:colOff>
      <xdr:row>12</xdr:row>
      <xdr:rowOff>145107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E63DD4D8-741F-4DEA-93A7-1D1E99D6DBCB}"/>
            </a:ext>
          </a:extLst>
        </xdr:cNvPr>
        <xdr:cNvCxnSpPr/>
      </xdr:nvCxnSpPr>
      <xdr:spPr>
        <a:xfrm flipV="1">
          <a:off x="7352407" y="425649"/>
          <a:ext cx="4360217" cy="2005458"/>
        </a:xfrm>
        <a:prstGeom prst="line">
          <a:avLst/>
        </a:prstGeom>
        <a:ln>
          <a:prstDash val="sysDot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9525</xdr:colOff>
      <xdr:row>0</xdr:row>
      <xdr:rowOff>190500</xdr:rowOff>
    </xdr:from>
    <xdr:to>
      <xdr:col>14</xdr:col>
      <xdr:colOff>9525</xdr:colOff>
      <xdr:row>18</xdr:row>
      <xdr:rowOff>28575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C3964472-3152-4ED3-B590-FD4EDE7A7B9B}"/>
            </a:ext>
          </a:extLst>
        </xdr:cNvPr>
        <xdr:cNvCxnSpPr/>
      </xdr:nvCxnSpPr>
      <xdr:spPr>
        <a:xfrm>
          <a:off x="8543925" y="190500"/>
          <a:ext cx="0" cy="3267075"/>
        </a:xfrm>
        <a:prstGeom prst="straightConnector1">
          <a:avLst/>
        </a:prstGeom>
        <a:ln>
          <a:headEnd type="triangle"/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43865</xdr:colOff>
      <xdr:row>10</xdr:row>
      <xdr:rowOff>0</xdr:rowOff>
    </xdr:from>
    <xdr:to>
      <xdr:col>23</xdr:col>
      <xdr:colOff>152400</xdr:colOff>
      <xdr:row>10</xdr:row>
      <xdr:rowOff>0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8203F51C-FA21-42D9-85A2-084C2F0C1E2D}"/>
            </a:ext>
          </a:extLst>
        </xdr:cNvPr>
        <xdr:cNvCxnSpPr/>
      </xdr:nvCxnSpPr>
      <xdr:spPr>
        <a:xfrm>
          <a:off x="6749465" y="1905000"/>
          <a:ext cx="7423735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0</xdr:colOff>
      <xdr:row>9</xdr:row>
      <xdr:rowOff>114300</xdr:rowOff>
    </xdr:from>
    <xdr:to>
      <xdr:col>16</xdr:col>
      <xdr:colOff>0</xdr:colOff>
      <xdr:row>9</xdr:row>
      <xdr:rowOff>180975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13189D49-528D-4DF8-8778-BB8804914971}"/>
            </a:ext>
          </a:extLst>
        </xdr:cNvPr>
        <xdr:cNvCxnSpPr/>
      </xdr:nvCxnSpPr>
      <xdr:spPr>
        <a:xfrm>
          <a:off x="9753600" y="1828800"/>
          <a:ext cx="0" cy="6667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3634</xdr:colOff>
      <xdr:row>9</xdr:row>
      <xdr:rowOff>118310</xdr:rowOff>
    </xdr:from>
    <xdr:to>
      <xdr:col>18</xdr:col>
      <xdr:colOff>3634</xdr:colOff>
      <xdr:row>9</xdr:row>
      <xdr:rowOff>184985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77BEC81F-529D-47BB-BB4F-E5F84318539E}"/>
            </a:ext>
          </a:extLst>
        </xdr:cNvPr>
        <xdr:cNvCxnSpPr/>
      </xdr:nvCxnSpPr>
      <xdr:spPr>
        <a:xfrm>
          <a:off x="10976434" y="1832810"/>
          <a:ext cx="0" cy="6667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2506</xdr:colOff>
      <xdr:row>9</xdr:row>
      <xdr:rowOff>123448</xdr:rowOff>
    </xdr:from>
    <xdr:to>
      <xdr:col>20</xdr:col>
      <xdr:colOff>2506</xdr:colOff>
      <xdr:row>9</xdr:row>
      <xdr:rowOff>190123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9F18FD7-916F-4B1A-9BE3-F83284B7D4EA}"/>
            </a:ext>
          </a:extLst>
        </xdr:cNvPr>
        <xdr:cNvCxnSpPr/>
      </xdr:nvCxnSpPr>
      <xdr:spPr>
        <a:xfrm>
          <a:off x="12194506" y="1837948"/>
          <a:ext cx="0" cy="6667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1378</xdr:colOff>
      <xdr:row>9</xdr:row>
      <xdr:rowOff>131720</xdr:rowOff>
    </xdr:from>
    <xdr:to>
      <xdr:col>22</xdr:col>
      <xdr:colOff>1378</xdr:colOff>
      <xdr:row>10</xdr:row>
      <xdr:rowOff>7268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809211E7-8BC1-40DA-B0CC-45C4DDDC79A6}"/>
            </a:ext>
          </a:extLst>
        </xdr:cNvPr>
        <xdr:cNvCxnSpPr/>
      </xdr:nvCxnSpPr>
      <xdr:spPr>
        <a:xfrm>
          <a:off x="13412578" y="1846220"/>
          <a:ext cx="0" cy="66048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6266</xdr:colOff>
      <xdr:row>9</xdr:row>
      <xdr:rowOff>131595</xdr:rowOff>
    </xdr:from>
    <xdr:to>
      <xdr:col>12</xdr:col>
      <xdr:colOff>6266</xdr:colOff>
      <xdr:row>10</xdr:row>
      <xdr:rowOff>7143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33C4FF78-B112-46BC-8902-F16EFE54394C}"/>
            </a:ext>
          </a:extLst>
        </xdr:cNvPr>
        <xdr:cNvCxnSpPr/>
      </xdr:nvCxnSpPr>
      <xdr:spPr>
        <a:xfrm>
          <a:off x="7321466" y="1846095"/>
          <a:ext cx="0" cy="66048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13048</xdr:colOff>
      <xdr:row>12</xdr:row>
      <xdr:rowOff>7082</xdr:rowOff>
    </xdr:from>
    <xdr:to>
      <xdr:col>14</xdr:col>
      <xdr:colOff>69446</xdr:colOff>
      <xdr:row>12</xdr:row>
      <xdr:rowOff>7960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14A82BEA-B83B-4C95-9E8A-1BC01B2EF933}"/>
            </a:ext>
          </a:extLst>
        </xdr:cNvPr>
        <xdr:cNvCxnSpPr/>
      </xdr:nvCxnSpPr>
      <xdr:spPr>
        <a:xfrm flipH="1">
          <a:off x="8547448" y="2293082"/>
          <a:ext cx="56398" cy="878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237212</xdr:colOff>
      <xdr:row>14</xdr:row>
      <xdr:rowOff>4237</xdr:rowOff>
    </xdr:from>
    <xdr:to>
      <xdr:col>14</xdr:col>
      <xdr:colOff>55485</xdr:colOff>
      <xdr:row>14</xdr:row>
      <xdr:rowOff>5115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FBC24F17-910A-4552-9F72-6651E788D3E3}"/>
            </a:ext>
          </a:extLst>
        </xdr:cNvPr>
        <xdr:cNvCxnSpPr/>
      </xdr:nvCxnSpPr>
      <xdr:spPr>
        <a:xfrm flipH="1">
          <a:off x="8162012" y="2671237"/>
          <a:ext cx="427873" cy="878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4698</xdr:colOff>
      <xdr:row>8</xdr:row>
      <xdr:rowOff>62</xdr:rowOff>
    </xdr:from>
    <xdr:to>
      <xdr:col>14</xdr:col>
      <xdr:colOff>61096</xdr:colOff>
      <xdr:row>8</xdr:row>
      <xdr:rowOff>940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A6B3B869-6A65-4DFC-9884-A564948305FB}"/>
            </a:ext>
          </a:extLst>
        </xdr:cNvPr>
        <xdr:cNvCxnSpPr/>
      </xdr:nvCxnSpPr>
      <xdr:spPr>
        <a:xfrm flipH="1">
          <a:off x="8539098" y="1524062"/>
          <a:ext cx="56398" cy="878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13570</xdr:colOff>
      <xdr:row>6</xdr:row>
      <xdr:rowOff>3741</xdr:rowOff>
    </xdr:from>
    <xdr:to>
      <xdr:col>14</xdr:col>
      <xdr:colOff>69968</xdr:colOff>
      <xdr:row>6</xdr:row>
      <xdr:rowOff>4619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89788B33-4C7A-41C3-95DD-ADAA17413FF5}"/>
            </a:ext>
          </a:extLst>
        </xdr:cNvPr>
        <xdr:cNvCxnSpPr/>
      </xdr:nvCxnSpPr>
      <xdr:spPr>
        <a:xfrm flipH="1">
          <a:off x="8547970" y="1146741"/>
          <a:ext cx="56398" cy="878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624</xdr:colOff>
      <xdr:row>3</xdr:row>
      <xdr:rowOff>187898</xdr:rowOff>
    </xdr:from>
    <xdr:to>
      <xdr:col>14</xdr:col>
      <xdr:colOff>57022</xdr:colOff>
      <xdr:row>3</xdr:row>
      <xdr:rowOff>188776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3C940797-3374-4C74-8A9B-E1AB365D8B77}"/>
            </a:ext>
          </a:extLst>
        </xdr:cNvPr>
        <xdr:cNvCxnSpPr/>
      </xdr:nvCxnSpPr>
      <xdr:spPr>
        <a:xfrm flipH="1">
          <a:off x="8535024" y="759398"/>
          <a:ext cx="56398" cy="878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222250</xdr:colOff>
      <xdr:row>7</xdr:row>
      <xdr:rowOff>171450</xdr:rowOff>
    </xdr:from>
    <xdr:to>
      <xdr:col>22</xdr:col>
      <xdr:colOff>26669</xdr:colOff>
      <xdr:row>8</xdr:row>
      <xdr:rowOff>26669</xdr:rowOff>
    </xdr:to>
    <xdr:sp macro="" textlink="">
      <xdr:nvSpPr>
        <xdr:cNvPr id="19" name="Oval 18">
          <a:extLst>
            <a:ext uri="{FF2B5EF4-FFF2-40B4-BE49-F238E27FC236}">
              <a16:creationId xmlns:a16="http://schemas.microsoft.com/office/drawing/2014/main" id="{EFA02960-6E79-4319-8E4C-97891E758DC1}"/>
            </a:ext>
          </a:extLst>
        </xdr:cNvPr>
        <xdr:cNvSpPr/>
      </xdr:nvSpPr>
      <xdr:spPr>
        <a:xfrm>
          <a:off x="13023850" y="1504950"/>
          <a:ext cx="414019" cy="45719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15</xdr:col>
      <xdr:colOff>37162</xdr:colOff>
      <xdr:row>8</xdr:row>
      <xdr:rowOff>55382</xdr:rowOff>
    </xdr:from>
    <xdr:to>
      <xdr:col>15</xdr:col>
      <xdr:colOff>82881</xdr:colOff>
      <xdr:row>8</xdr:row>
      <xdr:rowOff>101101</xdr:rowOff>
    </xdr:to>
    <xdr:sp macro="" textlink="">
      <xdr:nvSpPr>
        <xdr:cNvPr id="20" name="Oval 19">
          <a:extLst>
            <a:ext uri="{FF2B5EF4-FFF2-40B4-BE49-F238E27FC236}">
              <a16:creationId xmlns:a16="http://schemas.microsoft.com/office/drawing/2014/main" id="{DEE78845-B738-4D58-AD0F-70663391C026}"/>
            </a:ext>
          </a:extLst>
        </xdr:cNvPr>
        <xdr:cNvSpPr/>
      </xdr:nvSpPr>
      <xdr:spPr>
        <a:xfrm>
          <a:off x="9181162" y="1579382"/>
          <a:ext cx="45719" cy="45719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14</xdr:col>
      <xdr:colOff>18604</xdr:colOff>
      <xdr:row>8</xdr:row>
      <xdr:rowOff>62077</xdr:rowOff>
    </xdr:from>
    <xdr:to>
      <xdr:col>15</xdr:col>
      <xdr:colOff>76186</xdr:colOff>
      <xdr:row>10</xdr:row>
      <xdr:rowOff>0</xdr:rowOff>
    </xdr:to>
    <xdr:cxnSp macro="">
      <xdr:nvCxnSpPr>
        <xdr:cNvPr id="21" name="Straight Arrow Connector 20">
          <a:extLst>
            <a:ext uri="{FF2B5EF4-FFF2-40B4-BE49-F238E27FC236}">
              <a16:creationId xmlns:a16="http://schemas.microsoft.com/office/drawing/2014/main" id="{DD867E9E-18D5-4ACD-814B-52BD11BA69FD}"/>
            </a:ext>
          </a:extLst>
        </xdr:cNvPr>
        <xdr:cNvCxnSpPr>
          <a:endCxn id="20" idx="7"/>
        </xdr:cNvCxnSpPr>
      </xdr:nvCxnSpPr>
      <xdr:spPr>
        <a:xfrm flipV="1">
          <a:off x="8553004" y="1586077"/>
          <a:ext cx="667182" cy="318923"/>
        </a:xfrm>
        <a:prstGeom prst="straightConnector1">
          <a:avLst/>
        </a:prstGeom>
        <a:ln>
          <a:tailEnd type="triangle"/>
        </a:ln>
      </xdr:spPr>
      <xdr:style>
        <a:lnRef idx="2">
          <a:schemeClr val="accent5"/>
        </a:lnRef>
        <a:fillRef idx="0">
          <a:schemeClr val="accent5"/>
        </a:fillRef>
        <a:effectRef idx="1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13447</xdr:colOff>
      <xdr:row>7</xdr:row>
      <xdr:rowOff>188707</xdr:rowOff>
    </xdr:from>
    <xdr:to>
      <xdr:col>22</xdr:col>
      <xdr:colOff>21066</xdr:colOff>
      <xdr:row>9</xdr:row>
      <xdr:rowOff>184897</xdr:rowOff>
    </xdr:to>
    <xdr:cxnSp macro="">
      <xdr:nvCxnSpPr>
        <xdr:cNvPr id="22" name="Straight Arrow Connector 21">
          <a:extLst>
            <a:ext uri="{FF2B5EF4-FFF2-40B4-BE49-F238E27FC236}">
              <a16:creationId xmlns:a16="http://schemas.microsoft.com/office/drawing/2014/main" id="{83A37D7C-D79B-4DC7-B066-9664CEB651DA}"/>
            </a:ext>
          </a:extLst>
        </xdr:cNvPr>
        <xdr:cNvCxnSpPr/>
      </xdr:nvCxnSpPr>
      <xdr:spPr>
        <a:xfrm flipV="1">
          <a:off x="8547847" y="1522207"/>
          <a:ext cx="4884419" cy="377190"/>
        </a:xfrm>
        <a:prstGeom prst="straightConnector1">
          <a:avLst/>
        </a:prstGeom>
        <a:ln>
          <a:tailEnd type="triangle"/>
        </a:ln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18</xdr:col>
      <xdr:colOff>10389</xdr:colOff>
      <xdr:row>4</xdr:row>
      <xdr:rowOff>63994</xdr:rowOff>
    </xdr:from>
    <xdr:to>
      <xdr:col>18</xdr:col>
      <xdr:colOff>42110</xdr:colOff>
      <xdr:row>4</xdr:row>
      <xdr:rowOff>109713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D200CBC5-0185-4467-B627-ECB59115CD7A}"/>
            </a:ext>
          </a:extLst>
        </xdr:cNvPr>
        <xdr:cNvSpPr/>
      </xdr:nvSpPr>
      <xdr:spPr>
        <a:xfrm>
          <a:off x="10983189" y="825994"/>
          <a:ext cx="31721" cy="45719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18</xdr:col>
      <xdr:colOff>37465</xdr:colOff>
      <xdr:row>4</xdr:row>
      <xdr:rowOff>103018</xdr:rowOff>
    </xdr:from>
    <xdr:to>
      <xdr:col>22</xdr:col>
      <xdr:colOff>22024</xdr:colOff>
      <xdr:row>8</xdr:row>
      <xdr:rowOff>20132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B6C9366A-C2CE-4AA5-A433-AEE4F97C39B0}"/>
            </a:ext>
          </a:extLst>
        </xdr:cNvPr>
        <xdr:cNvCxnSpPr>
          <a:stCxn id="23" idx="5"/>
          <a:endCxn id="19" idx="5"/>
        </xdr:cNvCxnSpPr>
      </xdr:nvCxnSpPr>
      <xdr:spPr>
        <a:xfrm>
          <a:off x="11010265" y="865018"/>
          <a:ext cx="2422959" cy="679114"/>
        </a:xfrm>
        <a:prstGeom prst="line">
          <a:avLst/>
        </a:prstGeom>
        <a:ln>
          <a:prstDash val="dash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44647</xdr:colOff>
      <xdr:row>4</xdr:row>
      <xdr:rowOff>7441</xdr:rowOff>
    </xdr:from>
    <xdr:to>
      <xdr:col>18</xdr:col>
      <xdr:colOff>137665</xdr:colOff>
      <xdr:row>4</xdr:row>
      <xdr:rowOff>122783</xdr:rowOff>
    </xdr:to>
    <xdr:sp macro="" textlink="">
      <xdr:nvSpPr>
        <xdr:cNvPr id="25" name="Rectangle 24">
          <a:extLst>
            <a:ext uri="{FF2B5EF4-FFF2-40B4-BE49-F238E27FC236}">
              <a16:creationId xmlns:a16="http://schemas.microsoft.com/office/drawing/2014/main" id="{A6696D46-103E-4F92-AC19-E7352127F2C0}"/>
            </a:ext>
          </a:extLst>
        </xdr:cNvPr>
        <xdr:cNvSpPr/>
      </xdr:nvSpPr>
      <xdr:spPr>
        <a:xfrm rot="18523129">
          <a:off x="11006285" y="780603"/>
          <a:ext cx="115342" cy="93018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15</xdr:col>
      <xdr:colOff>76186</xdr:colOff>
      <xdr:row>4</xdr:row>
      <xdr:rowOff>61738</xdr:rowOff>
    </xdr:from>
    <xdr:to>
      <xdr:col>18</xdr:col>
      <xdr:colOff>25317</xdr:colOff>
      <xdr:row>8</xdr:row>
      <xdr:rowOff>50914</xdr:rowOff>
    </xdr:to>
    <xdr:cxnSp macro="">
      <xdr:nvCxnSpPr>
        <xdr:cNvPr id="26" name="Straight Arrow Connector 25">
          <a:extLst>
            <a:ext uri="{FF2B5EF4-FFF2-40B4-BE49-F238E27FC236}">
              <a16:creationId xmlns:a16="http://schemas.microsoft.com/office/drawing/2014/main" id="{EAB60066-48CF-43A3-A8CC-E892802517C8}"/>
            </a:ext>
          </a:extLst>
        </xdr:cNvPr>
        <xdr:cNvCxnSpPr/>
      </xdr:nvCxnSpPr>
      <xdr:spPr>
        <a:xfrm flipV="1">
          <a:off x="9220186" y="823738"/>
          <a:ext cx="1777931" cy="751176"/>
        </a:xfrm>
        <a:prstGeom prst="straightConnector1">
          <a:avLst/>
        </a:prstGeom>
        <a:ln>
          <a:tailEnd type="triangle"/>
        </a:ln>
      </xdr:spPr>
      <xdr:style>
        <a:lnRef idx="2">
          <a:schemeClr val="accent4"/>
        </a:lnRef>
        <a:fillRef idx="0">
          <a:schemeClr val="accent4"/>
        </a:fillRef>
        <a:effectRef idx="1">
          <a:schemeClr val="accent4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Users/Charles/Documents/A%20Real%20Statistics%202019/Spreadsheets/Rel%206.2%20testing%202.xlsx" TargetMode="External"/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rank\AppData\Roaming\Microsoft\AddIns\XRealStats.xlam" TargetMode="External"/><Relationship Id="rId1" Type="http://schemas.openxmlformats.org/officeDocument/2006/relationships/externalLinkPath" Target="file:///C:\Users\brank\AppData\Roaming\Microsoft\AddIns\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</sheetNames>
    <definedNames>
      <definedName name="CHOL"/>
      <definedName name="eigVAL"/>
      <definedName name="eigVECT"/>
      <definedName name="eigVECTSym"/>
      <definedName name="LUPFactor"/>
      <definedName name="LUPFactorL"/>
      <definedName name="LUPFactorP"/>
      <definedName name="LUPFactorU"/>
      <definedName name="MPOWER"/>
      <definedName name="QRFactor"/>
      <definedName name="QRFactorQ"/>
      <definedName name="QRFactorR"/>
      <definedName name="SPECTRAL"/>
      <definedName name="SVD_D"/>
      <definedName name="SVD_U"/>
      <definedName name="SVD_V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BC787-31C0-439E-8EC3-3584A76DC311}">
  <dimension ref="A1:S26"/>
  <sheetViews>
    <sheetView workbookViewId="0">
      <selection activeCell="H29" sqref="H29"/>
    </sheetView>
  </sheetViews>
  <sheetFormatPr defaultRowHeight="15" x14ac:dyDescent="0.25"/>
  <cols>
    <col min="16" max="16" width="9.140625" customWidth="1"/>
  </cols>
  <sheetData>
    <row r="1" spans="1:19" ht="16.5" x14ac:dyDescent="0.25">
      <c r="B1" s="8" t="s">
        <v>13</v>
      </c>
      <c r="F1" t="s">
        <v>14</v>
      </c>
      <c r="L1" s="63" t="s">
        <v>13</v>
      </c>
      <c r="M1" s="63"/>
      <c r="Q1" s="63" t="s">
        <v>12</v>
      </c>
      <c r="R1" s="63"/>
    </row>
    <row r="2" spans="1:19" x14ac:dyDescent="0.25">
      <c r="A2" s="8">
        <v>3</v>
      </c>
      <c r="B2" s="8">
        <v>2</v>
      </c>
      <c r="C2" s="8">
        <v>1</v>
      </c>
      <c r="E2" s="8" cm="1">
        <f t="array" ref="E2:G4">MMULT(TRANSPOSE(E8:G10),MMULT(A8:C10,A14:C16))</f>
        <v>3</v>
      </c>
      <c r="F2" s="8">
        <v>2</v>
      </c>
      <c r="G2" s="8">
        <v>1.0000000000000004</v>
      </c>
      <c r="K2" s="8">
        <v>1</v>
      </c>
      <c r="L2" s="8">
        <v>2</v>
      </c>
      <c r="M2" s="8">
        <v>5</v>
      </c>
      <c r="N2" s="8">
        <v>3</v>
      </c>
      <c r="P2" s="8" cm="1">
        <f t="array" ref="P2:S5">MINVERSE(K2:N5)</f>
        <v>-0.12544045102184631</v>
      </c>
      <c r="Q2" s="8">
        <v>0.23185341789992955</v>
      </c>
      <c r="R2" s="8">
        <v>0.1310782241014799</v>
      </c>
      <c r="S2" s="8">
        <v>-0.11768851303735023</v>
      </c>
    </row>
    <row r="3" spans="1:19" x14ac:dyDescent="0.25">
      <c r="A3" s="8">
        <v>6</v>
      </c>
      <c r="B3" s="8">
        <v>-5</v>
      </c>
      <c r="C3" s="8">
        <v>4</v>
      </c>
      <c r="E3" s="8">
        <v>6</v>
      </c>
      <c r="F3" s="8">
        <v>-5</v>
      </c>
      <c r="G3" s="8">
        <v>4</v>
      </c>
      <c r="K3" s="8">
        <v>4</v>
      </c>
      <c r="L3" s="8">
        <v>10</v>
      </c>
      <c r="M3" s="8">
        <v>2</v>
      </c>
      <c r="N3" s="8">
        <v>4</v>
      </c>
      <c r="P3" s="8">
        <v>-7.6109936575052842E-2</v>
      </c>
      <c r="Q3" s="8">
        <v>1.4270613107822407E-2</v>
      </c>
      <c r="R3" s="8">
        <v>-4.9682875264270614E-2</v>
      </c>
      <c r="S3" s="8">
        <v>6.3424947145877375E-2</v>
      </c>
    </row>
    <row r="4" spans="1:19" x14ac:dyDescent="0.25">
      <c r="A4" s="8">
        <v>7</v>
      </c>
      <c r="B4" s="8">
        <v>8</v>
      </c>
      <c r="C4" s="8">
        <v>9</v>
      </c>
      <c r="E4" s="8">
        <v>6.9999999999999991</v>
      </c>
      <c r="F4" s="8">
        <v>8</v>
      </c>
      <c r="G4" s="8">
        <v>9</v>
      </c>
      <c r="K4" s="8">
        <v>6</v>
      </c>
      <c r="L4" s="8">
        <v>-5</v>
      </c>
      <c r="M4" s="8">
        <v>21</v>
      </c>
      <c r="N4" s="8">
        <v>-6</v>
      </c>
      <c r="P4" s="8">
        <v>9.4432699083861871E-2</v>
      </c>
      <c r="Q4" s="8">
        <v>-5.9372797744890772E-2</v>
      </c>
      <c r="R4" s="8">
        <v>-3.1712473572938654E-3</v>
      </c>
      <c r="S4" s="8">
        <v>3.2417195207892879E-2</v>
      </c>
    </row>
    <row r="5" spans="1:19" x14ac:dyDescent="0.25">
      <c r="E5" t="str">
        <f ca="1">_xlfn.FORMULATEXT(E2)</f>
        <v>=MMULT(TRANSPOSE(E8:G10),MMULT(A8:C10,A14:C16))</v>
      </c>
      <c r="K5" s="8">
        <v>5</v>
      </c>
      <c r="L5" s="8">
        <v>12</v>
      </c>
      <c r="M5" s="8">
        <v>22</v>
      </c>
      <c r="N5" s="8">
        <v>-2</v>
      </c>
      <c r="P5" s="8">
        <v>0.26849894291754756</v>
      </c>
      <c r="Q5" s="8">
        <v>1.2156448202959833E-2</v>
      </c>
      <c r="R5" s="8">
        <v>-5.2854122621564517E-3</v>
      </c>
      <c r="S5" s="8">
        <v>-5.7082452431289628E-2</v>
      </c>
    </row>
    <row r="6" spans="1:19" x14ac:dyDescent="0.25">
      <c r="P6" t="str">
        <f ca="1">_xlfn.FORMULATEXT(P2)</f>
        <v>=MINVERSE(K2:N5)</v>
      </c>
    </row>
    <row r="7" spans="1:19" ht="16.5" x14ac:dyDescent="0.25">
      <c r="B7" s="8" t="s">
        <v>5</v>
      </c>
      <c r="F7" s="8" t="s">
        <v>0</v>
      </c>
      <c r="K7" s="8" t="s">
        <v>11</v>
      </c>
      <c r="M7" s="8" t="s">
        <v>10</v>
      </c>
      <c r="P7" s="8" t="s">
        <v>8</v>
      </c>
      <c r="S7" s="8" t="s">
        <v>9</v>
      </c>
    </row>
    <row r="8" spans="1:19" x14ac:dyDescent="0.25">
      <c r="A8" s="8" cm="1">
        <f t="array" ref="A8:C10">[2]!LUPFactorL(A2:C4)</f>
        <v>1</v>
      </c>
      <c r="B8" s="8">
        <v>0</v>
      </c>
      <c r="C8" s="8">
        <v>0</v>
      </c>
      <c r="E8" s="8" cm="1">
        <f t="array" ref="E8:G10">[2]!LUPFactorP(A2:C4)</f>
        <v>0</v>
      </c>
      <c r="F8" s="8">
        <v>1</v>
      </c>
      <c r="G8" s="8">
        <v>0</v>
      </c>
      <c r="K8" s="8">
        <v>2</v>
      </c>
      <c r="M8" s="8" cm="1">
        <f t="array" ref="M8:M11">MMULT(P2:S5,K8:K11)</f>
        <v>-1.2882311486962634</v>
      </c>
      <c r="P8" s="8" cm="1">
        <f t="array" ref="P8:P11">MMULT(K2:N5,M8:M11)</f>
        <v>2.0000000000000022</v>
      </c>
      <c r="S8" s="8" cm="1">
        <f t="array" ref="S8:S11">MMULT(P2:S5,K8:K11)</f>
        <v>-1.2882311486962634</v>
      </c>
    </row>
    <row r="9" spans="1:19" x14ac:dyDescent="0.25">
      <c r="A9" s="8">
        <v>1.1666666666666665</v>
      </c>
      <c r="B9" s="8">
        <v>1</v>
      </c>
      <c r="C9" s="8">
        <v>0</v>
      </c>
      <c r="E9" s="8">
        <v>0</v>
      </c>
      <c r="F9" s="8">
        <v>0</v>
      </c>
      <c r="G9" s="8">
        <v>1</v>
      </c>
      <c r="K9" s="8">
        <v>18</v>
      </c>
      <c r="M9" s="8">
        <v>2.4936575052854124</v>
      </c>
      <c r="P9" s="8">
        <v>18.000000000000007</v>
      </c>
      <c r="S9" s="8">
        <v>2.4936575052854124</v>
      </c>
    </row>
    <row r="10" spans="1:19" x14ac:dyDescent="0.25">
      <c r="A10" s="8">
        <v>0.5</v>
      </c>
      <c r="B10" s="8">
        <v>0.32530120481927716</v>
      </c>
      <c r="C10" s="8">
        <v>1</v>
      </c>
      <c r="E10" s="8">
        <v>1</v>
      </c>
      <c r="F10" s="8">
        <v>0</v>
      </c>
      <c r="G10" s="8">
        <v>0</v>
      </c>
      <c r="K10" s="8">
        <v>-20</v>
      </c>
      <c r="M10" s="8">
        <v>-0.10324171952078942</v>
      </c>
      <c r="P10" s="8">
        <v>-19.999999999999996</v>
      </c>
      <c r="S10" s="8">
        <v>-0.10324171952078942</v>
      </c>
    </row>
    <row r="11" spans="1:19" x14ac:dyDescent="0.25">
      <c r="A11" t="str">
        <f ca="1">_xlfn.FORMULATEXT(A8)</f>
        <v>=LUPFactorL(A2:C4)</v>
      </c>
      <c r="E11" t="str">
        <f ca="1">_xlfn.FORMULATEXT(E8)</f>
        <v>=LUPFactorP(A2:C4)</v>
      </c>
      <c r="K11" s="8">
        <v>22</v>
      </c>
      <c r="M11" s="8">
        <v>-0.39429175475687073</v>
      </c>
      <c r="P11" s="8">
        <v>22.000000000000007</v>
      </c>
      <c r="S11" s="8">
        <v>-0.39429175475687073</v>
      </c>
    </row>
    <row r="12" spans="1:19" x14ac:dyDescent="0.25">
      <c r="M12" s="13" t="str">
        <f ca="1">_xlfn.FORMULATEXT(M8)</f>
        <v>=MMULT(P2:S5,K8:K11)</v>
      </c>
      <c r="P12" t="str">
        <f ca="1">_xlfn.FORMULATEXT(P8)</f>
        <v>=MMULT(K2:N5,M8:M11)</v>
      </c>
      <c r="S12" t="str">
        <f ca="1">_xlfn.FORMULATEXT(S8)</f>
        <v>=MMULT(P2:S5,K8:K11)</v>
      </c>
    </row>
    <row r="13" spans="1:19" x14ac:dyDescent="0.25">
      <c r="B13" s="8" t="s">
        <v>1</v>
      </c>
    </row>
    <row r="14" spans="1:19" x14ac:dyDescent="0.25">
      <c r="A14" s="8" cm="1">
        <f t="array" ref="A14:C16">[2]!LUPFactorU(A2:C4)</f>
        <v>6</v>
      </c>
      <c r="B14" s="8">
        <v>-5</v>
      </c>
      <c r="C14" s="8">
        <v>4</v>
      </c>
      <c r="O14" s="8" t="s">
        <v>8</v>
      </c>
    </row>
    <row r="15" spans="1:19" ht="16.5" x14ac:dyDescent="0.25">
      <c r="A15" s="8">
        <v>0</v>
      </c>
      <c r="B15" s="8">
        <v>13.833333333333332</v>
      </c>
      <c r="C15" s="8">
        <v>4.3333333333333339</v>
      </c>
      <c r="O15" s="8" t="s">
        <v>7</v>
      </c>
    </row>
    <row r="16" spans="1:19" x14ac:dyDescent="0.25">
      <c r="A16" s="8">
        <v>0</v>
      </c>
      <c r="B16" s="8">
        <v>0</v>
      </c>
      <c r="C16" s="8">
        <v>-2.4096385542168677</v>
      </c>
    </row>
    <row r="17" spans="1:8" x14ac:dyDescent="0.25">
      <c r="A17" t="str">
        <f ca="1">_xlfn.FORMULATEXT(A14)</f>
        <v>=LUPFactorU(A2:C4)</v>
      </c>
    </row>
    <row r="18" spans="1:8" x14ac:dyDescent="0.25">
      <c r="E18" t="s">
        <v>6</v>
      </c>
    </row>
    <row r="19" spans="1:8" x14ac:dyDescent="0.25">
      <c r="A19" s="12" cm="1">
        <f t="array" ref="A19:C25">[2]!LUPFactor(A2:C4)</f>
        <v>1</v>
      </c>
      <c r="B19" s="11">
        <v>0</v>
      </c>
      <c r="C19" s="10">
        <v>0</v>
      </c>
      <c r="D19" t="s">
        <v>5</v>
      </c>
      <c r="E19" s="8" cm="1">
        <f t="array" ref="E19:G21">MMULT(A19:C21,A22:C24)</f>
        <v>6</v>
      </c>
      <c r="F19" s="8">
        <v>-5</v>
      </c>
      <c r="G19" s="8">
        <v>4</v>
      </c>
      <c r="H19" t="s">
        <v>4</v>
      </c>
    </row>
    <row r="20" spans="1:8" x14ac:dyDescent="0.25">
      <c r="A20" s="9">
        <v>1.1666666666666665</v>
      </c>
      <c r="B20" s="8">
        <v>1</v>
      </c>
      <c r="C20" s="7">
        <v>0</v>
      </c>
      <c r="E20" s="8">
        <v>6.9999999999999991</v>
      </c>
      <c r="F20" s="8">
        <v>8</v>
      </c>
      <c r="G20" s="8">
        <v>9</v>
      </c>
      <c r="H20" t="s">
        <v>3</v>
      </c>
    </row>
    <row r="21" spans="1:8" x14ac:dyDescent="0.25">
      <c r="A21" s="6">
        <v>0.5</v>
      </c>
      <c r="B21" s="5">
        <v>0.32530120481927716</v>
      </c>
      <c r="C21" s="4">
        <v>1</v>
      </c>
      <c r="E21" s="8">
        <v>3</v>
      </c>
      <c r="F21" s="8">
        <v>2</v>
      </c>
      <c r="G21" s="8">
        <v>1.0000000000000004</v>
      </c>
      <c r="H21" t="s">
        <v>2</v>
      </c>
    </row>
    <row r="22" spans="1:8" x14ac:dyDescent="0.25">
      <c r="A22" s="12">
        <v>6</v>
      </c>
      <c r="B22" s="11">
        <v>-5</v>
      </c>
      <c r="C22" s="10">
        <v>4</v>
      </c>
      <c r="D22" t="s">
        <v>1</v>
      </c>
      <c r="E22" t="str">
        <f ca="1">_xlfn.FORMULATEXT(E19)</f>
        <v>=MMULT(A19:C21,A22:C24)</v>
      </c>
    </row>
    <row r="23" spans="1:8" x14ac:dyDescent="0.25">
      <c r="A23" s="9">
        <v>0</v>
      </c>
      <c r="B23" s="8">
        <v>13.833333333333332</v>
      </c>
      <c r="C23" s="7">
        <v>4.3333333333333339</v>
      </c>
    </row>
    <row r="24" spans="1:8" x14ac:dyDescent="0.25">
      <c r="A24" s="6">
        <v>0</v>
      </c>
      <c r="B24" s="5">
        <v>0</v>
      </c>
      <c r="C24" s="4">
        <v>-2.4096385542168677</v>
      </c>
    </row>
    <row r="25" spans="1:8" x14ac:dyDescent="0.25">
      <c r="A25" s="3">
        <v>2</v>
      </c>
      <c r="B25" s="2">
        <v>3</v>
      </c>
      <c r="C25" s="1">
        <v>1</v>
      </c>
      <c r="D25" t="s">
        <v>0</v>
      </c>
    </row>
    <row r="26" spans="1:8" x14ac:dyDescent="0.25">
      <c r="A26" t="str">
        <f ca="1">_xlfn.FORMULATEXT(A19)</f>
        <v>=LUPFactor(A2:C4)</v>
      </c>
    </row>
  </sheetData>
  <mergeCells count="2">
    <mergeCell ref="L1:M1"/>
    <mergeCell ref="Q1:R1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4AC1E-69A1-4698-880D-84DEFDEF08F2}">
  <dimension ref="A1:H20"/>
  <sheetViews>
    <sheetView tabSelected="1" zoomScaleNormal="100" workbookViewId="0">
      <selection activeCell="Z22" sqref="Z22"/>
    </sheetView>
  </sheetViews>
  <sheetFormatPr defaultRowHeight="15" x14ac:dyDescent="0.25"/>
  <cols>
    <col min="7" max="7" width="12.7109375" bestFit="1" customWidth="1"/>
    <col min="12" max="24" width="3.42578125" customWidth="1"/>
  </cols>
  <sheetData>
    <row r="1" spans="1:8" ht="16.5" x14ac:dyDescent="0.25">
      <c r="A1" s="8" t="s">
        <v>111</v>
      </c>
      <c r="B1" s="8" t="s">
        <v>10</v>
      </c>
      <c r="D1" t="s">
        <v>110</v>
      </c>
      <c r="H1" t="s">
        <v>109</v>
      </c>
    </row>
    <row r="2" spans="1:8" x14ac:dyDescent="0.25">
      <c r="A2" s="8">
        <v>0.6</v>
      </c>
      <c r="B2" s="8">
        <v>4</v>
      </c>
      <c r="D2" cm="1">
        <f t="array" ref="D2">MMULT(TRANSPOSE(A2:A3),B2:B3)</f>
        <v>3.2</v>
      </c>
      <c r="H2">
        <f>A2*D2</f>
        <v>1.92</v>
      </c>
    </row>
    <row r="3" spans="1:8" x14ac:dyDescent="0.25">
      <c r="A3" s="8">
        <v>0.8</v>
      </c>
      <c r="B3" s="8">
        <v>1</v>
      </c>
      <c r="D3" t="str">
        <f ca="1">_xlfn.FORMULATEXT(D2)</f>
        <v>=MMULT(TRANSPOSE(A2:A3),B2:B3)</v>
      </c>
      <c r="H3">
        <f>A3*D2</f>
        <v>2.5600000000000005</v>
      </c>
    </row>
    <row r="4" spans="1:8" x14ac:dyDescent="0.25">
      <c r="A4" s="8">
        <f>SUMSQ(A2:A3)</f>
        <v>1</v>
      </c>
      <c r="H4" t="str">
        <f ca="1">_xlfn.FORMULATEXT(H2)</f>
        <v>=A2*D2</v>
      </c>
    </row>
    <row r="5" spans="1:8" x14ac:dyDescent="0.25">
      <c r="A5" t="str">
        <f ca="1">_xlfn.FORMULATEXT(A4)</f>
        <v>=SUMSQ(A2:A3)</v>
      </c>
    </row>
    <row r="6" spans="1:8" x14ac:dyDescent="0.25">
      <c r="D6" t="s">
        <v>108</v>
      </c>
      <c r="G6" t="s">
        <v>107</v>
      </c>
    </row>
    <row r="7" spans="1:8" x14ac:dyDescent="0.25">
      <c r="D7">
        <f>B2-H2</f>
        <v>2.08</v>
      </c>
      <c r="G7" cm="1">
        <f t="array" ref="G7">MMULT(TRANSPOSE(H2:H3),D7:D8)</f>
        <v>-2.2204460492503131E-15</v>
      </c>
    </row>
    <row r="8" spans="1:8" x14ac:dyDescent="0.25">
      <c r="D8">
        <f>B3-H3</f>
        <v>-1.5600000000000005</v>
      </c>
      <c r="G8" t="str">
        <f ca="1">_xlfn.FORMULATEXT(G7)</f>
        <v>=MMULT(TRANSPOSE(H2:H3),D7:D8)</v>
      </c>
    </row>
    <row r="9" spans="1:8" x14ac:dyDescent="0.25">
      <c r="D9" t="str">
        <f ca="1">_xlfn.FORMULATEXT(D7)</f>
        <v>=B2-H2</v>
      </c>
    </row>
    <row r="17" spans="1:2" x14ac:dyDescent="0.25">
      <c r="A17" s="8"/>
      <c r="B17" s="8"/>
    </row>
    <row r="18" spans="1:2" x14ac:dyDescent="0.25">
      <c r="A18" s="8"/>
      <c r="B18" s="8"/>
    </row>
    <row r="19" spans="1:2" x14ac:dyDescent="0.25">
      <c r="A19" s="8"/>
      <c r="B19" s="8"/>
    </row>
    <row r="20" spans="1:2" x14ac:dyDescent="0.25">
      <c r="A20" s="8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C03AD2-6889-4331-802A-C448D1CD48E2}">
  <dimension ref="A1:Q24"/>
  <sheetViews>
    <sheetView topLeftCell="I1" workbookViewId="0">
      <selection activeCell="I1" sqref="I1"/>
    </sheetView>
  </sheetViews>
  <sheetFormatPr defaultRowHeight="15" x14ac:dyDescent="0.25"/>
  <cols>
    <col min="14" max="14" width="11.85546875" customWidth="1"/>
  </cols>
  <sheetData>
    <row r="1" spans="1:17" ht="16.5" x14ac:dyDescent="0.25">
      <c r="A1" s="63" t="s">
        <v>13</v>
      </c>
      <c r="B1" s="63"/>
      <c r="C1" s="63"/>
      <c r="I1" t="s">
        <v>28</v>
      </c>
      <c r="M1" s="8" t="s">
        <v>27</v>
      </c>
      <c r="N1" s="8" t="s">
        <v>26</v>
      </c>
      <c r="O1" t="s">
        <v>25</v>
      </c>
    </row>
    <row r="2" spans="1:17" x14ac:dyDescent="0.25">
      <c r="A2" s="22">
        <v>2</v>
      </c>
      <c r="B2" s="8">
        <v>3</v>
      </c>
      <c r="C2" s="8">
        <v>1</v>
      </c>
      <c r="I2" cm="1">
        <f t="array" ref="I2:K4">MINVERSE(B6:D8)</f>
        <v>-0.3713906763541035</v>
      </c>
      <c r="J2">
        <v>2.9893669801409083E-17</v>
      </c>
      <c r="K2">
        <v>-0.9284766908852593</v>
      </c>
      <c r="M2" s="8">
        <v>5</v>
      </c>
      <c r="N2" s="8">
        <v>-1</v>
      </c>
      <c r="O2" cm="1">
        <f t="array" ref="O2:Q4">MMULT(TRANSPOSE(B6:D8),B6:D8)</f>
        <v>1.0000000000000002</v>
      </c>
      <c r="P2">
        <v>-1.1102230246251565E-16</v>
      </c>
      <c r="Q2">
        <v>-5.5511151231257827E-17</v>
      </c>
    </row>
    <row r="3" spans="1:17" x14ac:dyDescent="0.25">
      <c r="A3" s="8">
        <v>0</v>
      </c>
      <c r="B3" s="22">
        <v>1</v>
      </c>
      <c r="C3" s="8">
        <v>0</v>
      </c>
      <c r="I3">
        <v>0.83390784793679373</v>
      </c>
      <c r="J3">
        <v>0.4396968652757639</v>
      </c>
      <c r="K3">
        <v>-0.33356313917471747</v>
      </c>
      <c r="M3" s="8">
        <v>-1</v>
      </c>
      <c r="N3" s="8">
        <v>3</v>
      </c>
      <c r="O3">
        <v>-1.1102230246251565E-16</v>
      </c>
      <c r="P3">
        <v>1</v>
      </c>
      <c r="Q3">
        <v>9.7144514654701197E-17</v>
      </c>
    </row>
    <row r="4" spans="1:17" x14ac:dyDescent="0.25">
      <c r="A4" s="8">
        <v>5</v>
      </c>
      <c r="B4" s="8">
        <v>2</v>
      </c>
      <c r="C4" s="22">
        <v>4</v>
      </c>
      <c r="I4">
        <v>0.40824829046386296</v>
      </c>
      <c r="J4">
        <v>-0.89814623902049862</v>
      </c>
      <c r="K4">
        <v>-0.16329931618554516</v>
      </c>
      <c r="M4" s="8">
        <v>3</v>
      </c>
      <c r="N4" s="8">
        <v>9</v>
      </c>
      <c r="O4">
        <v>-5.5511151231257827E-17</v>
      </c>
      <c r="P4">
        <v>9.7144514654701197E-17</v>
      </c>
      <c r="Q4">
        <v>0.99999999999999989</v>
      </c>
    </row>
    <row r="5" spans="1:17" ht="15.75" thickBot="1" x14ac:dyDescent="0.3">
      <c r="A5" s="8"/>
      <c r="B5" s="8"/>
      <c r="C5" s="22"/>
      <c r="I5" t="str">
        <f ca="1">_xlfn.FORMULATEXT(I2)</f>
        <v>=MINVERSE(B6:D8)</v>
      </c>
      <c r="M5" s="8"/>
      <c r="N5" s="8"/>
      <c r="O5" t="str">
        <f ca="1">_xlfn.FORMULATEXT(O2)</f>
        <v>=MMULT(TRANSPOSE(B6:D8),B6:D8)</v>
      </c>
    </row>
    <row r="6" spans="1:17" x14ac:dyDescent="0.25">
      <c r="A6" t="s">
        <v>19</v>
      </c>
      <c r="B6" s="21" cm="1">
        <f t="array" ref="B6:D11">[2]!QRFactor(A2:C4)</f>
        <v>-0.37139067635410372</v>
      </c>
      <c r="C6" s="20">
        <v>0.83390784793679384</v>
      </c>
      <c r="D6" s="19">
        <v>0.40824829046386302</v>
      </c>
      <c r="F6" s="63" t="s">
        <v>24</v>
      </c>
      <c r="G6" s="63"/>
      <c r="H6" s="63"/>
      <c r="M6" s="8" t="s">
        <v>23</v>
      </c>
    </row>
    <row r="7" spans="1:17" ht="16.5" x14ac:dyDescent="0.25">
      <c r="B7" s="18">
        <v>0</v>
      </c>
      <c r="C7">
        <v>0.4396968652757639</v>
      </c>
      <c r="D7" s="17">
        <v>-0.89814623902049862</v>
      </c>
      <c r="F7" s="8" cm="1">
        <f t="array" ref="F7:H9">MMULT(B6:D8,B9:D11)</f>
        <v>2</v>
      </c>
      <c r="G7" s="8">
        <v>3</v>
      </c>
      <c r="H7" s="8">
        <v>1.0000000000000007</v>
      </c>
      <c r="I7" t="s">
        <v>22</v>
      </c>
      <c r="M7" s="8" cm="1">
        <f t="array" ref="M7">MMULT(TRANSPOSE(M2:M4),N2:N4)</f>
        <v>19</v>
      </c>
    </row>
    <row r="8" spans="1:17" ht="15.75" thickBot="1" x14ac:dyDescent="0.3">
      <c r="B8" s="16">
        <v>-0.92847669088525941</v>
      </c>
      <c r="C8" s="15">
        <v>-0.33356313917471736</v>
      </c>
      <c r="D8" s="14">
        <v>-0.16329931618554513</v>
      </c>
      <c r="F8" s="8">
        <v>0</v>
      </c>
      <c r="G8" s="8">
        <v>0.99999999999999978</v>
      </c>
      <c r="H8" s="8">
        <v>0</v>
      </c>
      <c r="I8" cm="1">
        <f t="array" ref="I8:K10">TRANSPOSE(B6:D8)</f>
        <v>-0.37139067635410372</v>
      </c>
      <c r="J8">
        <v>0</v>
      </c>
      <c r="K8">
        <v>-0.92847669088525941</v>
      </c>
      <c r="M8" t="str">
        <f ca="1">_xlfn.FORMULATEXT(M7)</f>
        <v>=MMULT(TRANSPOSE(M2:M4),N2:N4)</v>
      </c>
    </row>
    <row r="9" spans="1:17" x14ac:dyDescent="0.25">
      <c r="A9" t="s">
        <v>18</v>
      </c>
      <c r="B9" s="21">
        <v>-5.3851648071345046</v>
      </c>
      <c r="C9" s="20">
        <v>-2.9711254108328298</v>
      </c>
      <c r="D9" s="19">
        <v>-4.0852974398951414</v>
      </c>
      <c r="F9" s="8">
        <v>5.0000000000000009</v>
      </c>
      <c r="G9" s="8">
        <v>2.0000000000000004</v>
      </c>
      <c r="H9" s="8">
        <v>4.0000000000000009</v>
      </c>
      <c r="I9">
        <v>0.83390784793679384</v>
      </c>
      <c r="J9">
        <v>0.4396968652757639</v>
      </c>
      <c r="K9">
        <v>-0.33356313917471736</v>
      </c>
    </row>
    <row r="10" spans="1:17" x14ac:dyDescent="0.25">
      <c r="B10" s="18">
        <v>0</v>
      </c>
      <c r="C10">
        <v>2.2742941307367102</v>
      </c>
      <c r="D10" s="17">
        <v>-0.50034470876207571</v>
      </c>
      <c r="F10" t="str">
        <f ca="1">_xlfn.FORMULATEXT(F7)</f>
        <v>=MMULT(B6:D8,B9:D11)</v>
      </c>
      <c r="I10">
        <v>0.40824829046386302</v>
      </c>
      <c r="J10">
        <v>-0.89814623902049862</v>
      </c>
      <c r="K10">
        <v>-0.16329931618554513</v>
      </c>
      <c r="M10" s="8" t="s">
        <v>21</v>
      </c>
    </row>
    <row r="11" spans="1:17" ht="15.75" thickBot="1" x14ac:dyDescent="0.3">
      <c r="B11" s="16">
        <v>0</v>
      </c>
      <c r="C11" s="15">
        <v>0</v>
      </c>
      <c r="D11" s="14">
        <v>-0.24494897427831752</v>
      </c>
      <c r="I11" t="str">
        <f ca="1">_xlfn.FORMULATEXT(I8)</f>
        <v>=TRANSPOSE(B6:D8)</v>
      </c>
      <c r="M11" s="8" cm="1">
        <f t="array" ref="M11">MMULT(TRANSPOSE(MMULT(B6:D8,M2:M4)),MMULT(B6:D8,N2:N4))</f>
        <v>18.999999999999993</v>
      </c>
    </row>
    <row r="12" spans="1:17" x14ac:dyDescent="0.25">
      <c r="B12" t="str">
        <f ca="1">_xlfn.FORMULATEXT(B6)</f>
        <v>=QRFactor(A2:C4)</v>
      </c>
      <c r="M12" t="str">
        <f ca="1">_xlfn.FORMULATEXT(M11)</f>
        <v>=MMULT(TRANSPOSE(MMULT(B6:D8,M2:M4)),MMULT(B6:D8,N2:N4))</v>
      </c>
    </row>
    <row r="13" spans="1:17" ht="16.5" x14ac:dyDescent="0.25">
      <c r="I13" t="s">
        <v>20</v>
      </c>
    </row>
    <row r="14" spans="1:17" x14ac:dyDescent="0.25">
      <c r="A14" t="s">
        <v>19</v>
      </c>
      <c r="E14" t="s">
        <v>18</v>
      </c>
      <c r="I14" cm="1">
        <f t="array" ref="I14:K16">MMULT(I2:K4,B6:D8)</f>
        <v>1</v>
      </c>
      <c r="J14">
        <v>0</v>
      </c>
      <c r="K14">
        <v>0</v>
      </c>
      <c r="M14" s="8" t="s">
        <v>17</v>
      </c>
      <c r="O14" s="8" t="s">
        <v>16</v>
      </c>
    </row>
    <row r="15" spans="1:17" x14ac:dyDescent="0.25">
      <c r="A15" cm="1">
        <f t="array" ref="A15:C17">[2]!QRFactorQ(A2:C4)</f>
        <v>-0.37139067635410372</v>
      </c>
      <c r="B15">
        <v>0.83390784793679384</v>
      </c>
      <c r="C15">
        <v>0.40824829046386302</v>
      </c>
      <c r="E15" cm="1">
        <f t="array" ref="E15:G17">[2]!QRFactorR(A2:C4)</f>
        <v>-5.3851648071345046</v>
      </c>
      <c r="F15">
        <v>-2.9711254108328298</v>
      </c>
      <c r="G15">
        <v>-4.0852974398951414</v>
      </c>
      <c r="I15">
        <v>0</v>
      </c>
      <c r="J15">
        <v>1</v>
      </c>
      <c r="K15">
        <v>6.2450045135165055E-17</v>
      </c>
      <c r="M15" cm="1">
        <f t="array" ref="M15:M17">MMULT(B6:D8,M2:M4)</f>
        <v>-1.4661163583157237</v>
      </c>
      <c r="O15" s="8" cm="1">
        <f t="array" ref="O15">MMULT(TRANSPOSE(M15:M17),M15:M17)</f>
        <v>35.000000000000007</v>
      </c>
    </row>
    <row r="16" spans="1:17" x14ac:dyDescent="0.25">
      <c r="A16">
        <v>0</v>
      </c>
      <c r="B16">
        <v>0.4396968652757639</v>
      </c>
      <c r="C16">
        <v>-0.89814623902049862</v>
      </c>
      <c r="E16">
        <v>0</v>
      </c>
      <c r="F16">
        <v>2.2742941307367102</v>
      </c>
      <c r="G16">
        <v>-0.50034470876207571</v>
      </c>
      <c r="I16">
        <v>0</v>
      </c>
      <c r="J16">
        <v>4.8572257327350599E-17</v>
      </c>
      <c r="K16">
        <v>0.99999999999999989</v>
      </c>
      <c r="M16">
        <v>-3.1341355823372599</v>
      </c>
      <c r="O16" t="str">
        <f ca="1">_xlfn.FORMULATEXT(O15)</f>
        <v>=MMULT(TRANSPOSE(M15:M17),M15:M17)</v>
      </c>
    </row>
    <row r="17" spans="1:15" x14ac:dyDescent="0.25">
      <c r="A17">
        <v>-0.92847669088525941</v>
      </c>
      <c r="B17">
        <v>-0.33356313917471736</v>
      </c>
      <c r="C17">
        <v>-0.16329931618554513</v>
      </c>
      <c r="E17">
        <v>0</v>
      </c>
      <c r="F17">
        <v>0</v>
      </c>
      <c r="G17">
        <v>-0.24494897427831752</v>
      </c>
      <c r="I17" t="str">
        <f ca="1">_xlfn.FORMULATEXT(I14)</f>
        <v>=MMULT(I2:K4,B6:D8)</v>
      </c>
      <c r="M17">
        <v>-4.7987182638082153</v>
      </c>
    </row>
    <row r="18" spans="1:15" x14ac:dyDescent="0.25">
      <c r="A18" t="str">
        <f ca="1">_xlfn.FORMULATEXT(A15)</f>
        <v>=QRFactorQ(A2:C4)</v>
      </c>
      <c r="E18" t="str">
        <f ca="1">_xlfn.FORMULATEXT(E15)</f>
        <v>=QRFactorR(A2:C4)</v>
      </c>
      <c r="M18" t="str">
        <f ca="1">_xlfn.FORMULATEXT(M15)</f>
        <v>=MMULT(B6:D8,M2:M4)</v>
      </c>
    </row>
    <row r="19" spans="1:15" x14ac:dyDescent="0.25">
      <c r="O19" s="8">
        <f>SUMSQ(M15:M17)</f>
        <v>35.000000000000007</v>
      </c>
    </row>
    <row r="20" spans="1:15" x14ac:dyDescent="0.25">
      <c r="C20" t="s">
        <v>15</v>
      </c>
      <c r="O20" t="str">
        <f ca="1">_xlfn.FORMULATEXT(O19)</f>
        <v>=SUMSQ(M15:M17)</v>
      </c>
    </row>
    <row r="21" spans="1:15" x14ac:dyDescent="0.25">
      <c r="C21" cm="1">
        <f t="array" ref="C21:E23">MMULT(A15:C17,E15:G17)</f>
        <v>2</v>
      </c>
      <c r="D21">
        <v>3</v>
      </c>
      <c r="E21">
        <v>1.0000000000000007</v>
      </c>
    </row>
    <row r="22" spans="1:15" x14ac:dyDescent="0.25">
      <c r="C22">
        <v>0</v>
      </c>
      <c r="D22">
        <v>0.99999999999999978</v>
      </c>
      <c r="E22">
        <v>0</v>
      </c>
      <c r="J22" s="8">
        <f>SQRT(SUMSQ(M15:M17))</f>
        <v>5.916079783099617</v>
      </c>
      <c r="M22" s="8">
        <f>SQRT(SUMSQ(M2:M4))</f>
        <v>5.9160797830996161</v>
      </c>
    </row>
    <row r="23" spans="1:15" x14ac:dyDescent="0.25">
      <c r="C23">
        <v>5.0000000000000009</v>
      </c>
      <c r="D23">
        <v>2.0000000000000004</v>
      </c>
      <c r="E23">
        <v>4.0000000000000009</v>
      </c>
      <c r="J23" t="str">
        <f ca="1">_xlfn.FORMULATEXT(J22)</f>
        <v>=SQRT(SUMSQ(M15:M17))</v>
      </c>
      <c r="M23" t="str">
        <f ca="1">_xlfn.FORMULATEXT(M22)</f>
        <v>=SQRT(SUMSQ(M2:M4))</v>
      </c>
    </row>
    <row r="24" spans="1:15" x14ac:dyDescent="0.25">
      <c r="C24" t="str">
        <f ca="1">_xlfn.FORMULATEXT(C21)</f>
        <v>=MMULT(A15:C17,E15:G17)</v>
      </c>
    </row>
  </sheetData>
  <mergeCells count="2">
    <mergeCell ref="A1:C1"/>
    <mergeCell ref="F6:H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E389C-C158-4384-B2DA-402B88C400B8}">
  <dimension ref="A1:Y26"/>
  <sheetViews>
    <sheetView workbookViewId="0">
      <selection activeCell="I1" sqref="I1"/>
    </sheetView>
  </sheetViews>
  <sheetFormatPr defaultRowHeight="15" x14ac:dyDescent="0.25"/>
  <sheetData>
    <row r="1" spans="1:25" x14ac:dyDescent="0.25">
      <c r="A1" s="63" t="s">
        <v>13</v>
      </c>
      <c r="B1" s="63"/>
      <c r="D1" s="8" t="s">
        <v>27</v>
      </c>
      <c r="F1" s="8" t="s">
        <v>26</v>
      </c>
      <c r="I1" s="8" t="s">
        <v>13</v>
      </c>
      <c r="L1" s="8"/>
      <c r="M1" s="8" t="s">
        <v>41</v>
      </c>
      <c r="N1" s="8"/>
      <c r="R1" s="63" t="s">
        <v>13</v>
      </c>
      <c r="S1" s="63"/>
    </row>
    <row r="2" spans="1:25" x14ac:dyDescent="0.25">
      <c r="A2" s="8">
        <v>1</v>
      </c>
      <c r="B2" s="8">
        <v>1</v>
      </c>
      <c r="D2" s="8">
        <v>1</v>
      </c>
      <c r="F2" s="8">
        <v>1</v>
      </c>
      <c r="H2" s="8">
        <v>2</v>
      </c>
      <c r="I2" s="8">
        <v>0</v>
      </c>
      <c r="J2" s="8">
        <v>1</v>
      </c>
      <c r="L2" s="8" cm="1">
        <f t="array" ref="L2:N4">MMULT(H2:J4,H14:J16)</f>
        <v>1.4855627054164149</v>
      </c>
      <c r="M2" s="8">
        <v>0.57405270359631921</v>
      </c>
      <c r="N2" s="8">
        <v>-0.23928214794243452</v>
      </c>
      <c r="Q2" s="8">
        <v>2</v>
      </c>
      <c r="R2" s="8">
        <v>0</v>
      </c>
      <c r="S2" s="8">
        <v>1</v>
      </c>
      <c r="T2" s="8">
        <v>2</v>
      </c>
      <c r="U2" s="28" t="s">
        <v>32</v>
      </c>
      <c r="V2" s="3" cm="1">
        <f t="array" ref="V2:Y9">[2]!eigVECT(Q2:T5)</f>
        <v>5.6799513828632024</v>
      </c>
      <c r="W2" s="2">
        <v>-2.8391112146474811</v>
      </c>
      <c r="X2" s="2">
        <v>1.4958816151307937</v>
      </c>
      <c r="Y2" s="1">
        <v>0.66327821665348896</v>
      </c>
    </row>
    <row r="3" spans="1:25" x14ac:dyDescent="0.25">
      <c r="A3" s="8">
        <v>-2</v>
      </c>
      <c r="B3" s="8">
        <v>4</v>
      </c>
      <c r="D3" s="8">
        <v>1</v>
      </c>
      <c r="F3" s="8">
        <v>2</v>
      </c>
      <c r="H3" s="8">
        <v>2</v>
      </c>
      <c r="I3" s="8">
        <v>0</v>
      </c>
      <c r="J3" s="8">
        <v>2</v>
      </c>
      <c r="L3" s="8">
        <v>2.2283440581246223</v>
      </c>
      <c r="M3" s="8">
        <v>1.4704663175976653</v>
      </c>
      <c r="N3" s="8">
        <v>0.37365171117444751</v>
      </c>
      <c r="Q3" s="8">
        <v>2</v>
      </c>
      <c r="R3" s="8">
        <v>0</v>
      </c>
      <c r="S3" s="8">
        <v>3</v>
      </c>
      <c r="T3" s="8">
        <v>6</v>
      </c>
      <c r="V3" s="8">
        <v>0</v>
      </c>
      <c r="W3" s="8">
        <v>0</v>
      </c>
      <c r="X3" s="8">
        <v>0</v>
      </c>
      <c r="Y3" s="8">
        <v>0</v>
      </c>
    </row>
    <row r="4" spans="1:25" x14ac:dyDescent="0.25">
      <c r="H4" s="8">
        <v>4</v>
      </c>
      <c r="I4" s="8">
        <v>4</v>
      </c>
      <c r="J4" s="8">
        <v>-1</v>
      </c>
      <c r="L4" s="8">
        <v>2.9711254108328293</v>
      </c>
      <c r="M4" s="8">
        <v>-3.192624428386623</v>
      </c>
      <c r="N4" s="8">
        <v>0.34419473265285649</v>
      </c>
      <c r="Q4" s="8">
        <v>4</v>
      </c>
      <c r="R4" s="8">
        <v>1</v>
      </c>
      <c r="S4" s="8">
        <v>1</v>
      </c>
      <c r="T4" s="8">
        <v>0</v>
      </c>
      <c r="U4" s="27" t="s">
        <v>27</v>
      </c>
      <c r="V4" s="12">
        <v>-0.32542092440227371</v>
      </c>
      <c r="W4" s="11">
        <v>-0.19248624365672956</v>
      </c>
      <c r="X4" s="11">
        <v>0.1007583157465968</v>
      </c>
      <c r="Y4" s="10">
        <v>-0.22901401559544032</v>
      </c>
    </row>
    <row r="5" spans="1:25" x14ac:dyDescent="0.25">
      <c r="B5" s="8" t="s">
        <v>40</v>
      </c>
      <c r="L5" t="str">
        <f ca="1">_xlfn.FORMULATEXT(L2)</f>
        <v>=MMULT(H2:J4,H14:J16)</v>
      </c>
      <c r="Q5" s="8">
        <v>2</v>
      </c>
      <c r="R5" s="8">
        <v>1</v>
      </c>
      <c r="S5" s="8">
        <v>0</v>
      </c>
      <c r="T5" s="8">
        <v>2</v>
      </c>
      <c r="V5" s="9">
        <v>-0.74709114657347275</v>
      </c>
      <c r="W5" s="8">
        <v>-0.84865098672073258</v>
      </c>
      <c r="X5" s="8">
        <v>3.2846364850837501E-2</v>
      </c>
      <c r="Y5" s="7">
        <v>0.69406174854656355</v>
      </c>
    </row>
    <row r="6" spans="1:25" x14ac:dyDescent="0.25">
      <c r="B6" s="8" cm="1">
        <f t="array" ref="B6:B7">MMULT(A2:B3,D2:D3)</f>
        <v>2</v>
      </c>
      <c r="C6" s="64" t="s">
        <v>33</v>
      </c>
      <c r="D6" s="65">
        <v>2</v>
      </c>
      <c r="E6" s="8">
        <v>1</v>
      </c>
      <c r="I6" s="24" t="s">
        <v>32</v>
      </c>
      <c r="V6" s="9">
        <v>-0.43777695035137854</v>
      </c>
      <c r="W6" s="8">
        <v>0.42160694776753815</v>
      </c>
      <c r="X6" s="8">
        <v>0.87899937109436244</v>
      </c>
      <c r="Y6" s="7">
        <v>0.65928111816499202</v>
      </c>
    </row>
    <row r="7" spans="1:25" ht="18" x14ac:dyDescent="0.35">
      <c r="B7" s="8">
        <v>2</v>
      </c>
      <c r="C7" s="64"/>
      <c r="D7" s="65"/>
      <c r="E7" s="8">
        <v>1</v>
      </c>
      <c r="H7" s="3" cm="1">
        <f t="array" ref="H7:J9">[2]!eigVAL(H2:J4)</f>
        <v>3.9999999999999964</v>
      </c>
      <c r="I7" s="2">
        <v>-3.5615528128088303</v>
      </c>
      <c r="J7" s="1">
        <v>0.56155281280882985</v>
      </c>
      <c r="L7" s="26" t="s">
        <v>39</v>
      </c>
      <c r="M7" s="26" t="s">
        <v>38</v>
      </c>
      <c r="N7" s="26" t="s">
        <v>37</v>
      </c>
      <c r="Q7">
        <f>MDETERM(Q2:T5)</f>
        <v>-16</v>
      </c>
      <c r="R7" t="s">
        <v>36</v>
      </c>
      <c r="V7" s="6">
        <v>-0.37987811520769438</v>
      </c>
      <c r="W7" s="5">
        <v>0.25492769628855461</v>
      </c>
      <c r="X7" s="5">
        <v>-0.46489674524533919</v>
      </c>
      <c r="Y7" s="4">
        <v>-0.17657654741345469</v>
      </c>
    </row>
    <row r="8" spans="1:25" x14ac:dyDescent="0.25">
      <c r="B8" t="str">
        <f ca="1">_xlfn.FORMULATEXT(B6)</f>
        <v>=MMULT(A2:B3,D2:D3)</v>
      </c>
      <c r="H8" s="8">
        <v>0</v>
      </c>
      <c r="I8" s="8">
        <v>0</v>
      </c>
      <c r="J8" s="8">
        <v>0</v>
      </c>
      <c r="L8" s="8" cm="1">
        <f t="array" ref="L8:L10">H12*H14:H16</f>
        <v>1.4855627054164136</v>
      </c>
      <c r="M8" s="8" cm="1">
        <f t="array" ref="M8:M10">I12*I14:I16</f>
        <v>0.5740527035963191</v>
      </c>
      <c r="N8" s="8" cm="1">
        <f t="array" ref="N8:N10">J12*J14:J16</f>
        <v>-0.23928214794243441</v>
      </c>
      <c r="Q8" t="str">
        <f ca="1">_xlfn.FORMULATEXT(Q7)</f>
        <v>=MDETERM(Q2:T5)</v>
      </c>
      <c r="V8" s="8">
        <v>8.5205774518409512E-13</v>
      </c>
      <c r="W8" s="8">
        <v>-6.4106289970528412E-14</v>
      </c>
      <c r="X8" s="8">
        <v>9.4094994162714738E-15</v>
      </c>
      <c r="Y8" s="8">
        <v>-4.0633130072082453E-15</v>
      </c>
    </row>
    <row r="9" spans="1:25" x14ac:dyDescent="0.25">
      <c r="H9" s="8">
        <v>9.0594198809412723E-14</v>
      </c>
      <c r="I9" s="8">
        <v>0</v>
      </c>
      <c r="J9" s="8">
        <v>-4.5502318585179144E-15</v>
      </c>
      <c r="L9" s="8">
        <v>2.2283440581246201</v>
      </c>
      <c r="M9" s="8">
        <v>1.4704663175976651</v>
      </c>
      <c r="N9" s="8">
        <v>0.37365171117444712</v>
      </c>
      <c r="V9" s="8">
        <v>3.1086244689504383E-15</v>
      </c>
      <c r="W9" s="8">
        <v>4.4408920985006262E-16</v>
      </c>
      <c r="X9" s="8">
        <v>4.4408920985006262E-16</v>
      </c>
      <c r="Y9" s="8">
        <v>2.4980018054066022E-16</v>
      </c>
    </row>
    <row r="10" spans="1:25" ht="16.5" x14ac:dyDescent="0.3">
      <c r="B10" s="8" t="s">
        <v>35</v>
      </c>
      <c r="H10" t="str">
        <f ca="1">_xlfn.FORMULATEXT(H7)</f>
        <v>=eigVAL(H2:J4)</v>
      </c>
      <c r="L10" s="8">
        <v>2.9711254108328271</v>
      </c>
      <c r="M10" s="8">
        <v>-3.192624428386623</v>
      </c>
      <c r="N10" s="8">
        <v>0.34419473265285616</v>
      </c>
      <c r="Q10">
        <f>PRODUCT(V2:Y2)</f>
        <v>-15.999999999999996</v>
      </c>
      <c r="R10" s="25" t="s">
        <v>34</v>
      </c>
      <c r="V10" t="str">
        <f ca="1">_xlfn.FORMULATEXT(V2)</f>
        <v>=eigVECT(Q2:T5)</v>
      </c>
    </row>
    <row r="11" spans="1:25" x14ac:dyDescent="0.25">
      <c r="B11" s="8" cm="1">
        <f t="array" ref="B11:B12">MMULT(A2:B3,F2:F3)</f>
        <v>3</v>
      </c>
      <c r="C11" s="64" t="s">
        <v>33</v>
      </c>
      <c r="D11" s="65">
        <v>3</v>
      </c>
      <c r="E11" s="8">
        <v>1</v>
      </c>
      <c r="L11" t="str">
        <f ca="1">_xlfn.FORMULATEXT(L8)</f>
        <v>=H12*H14:H16</v>
      </c>
      <c r="Q11" t="str">
        <f ca="1">_xlfn.FORMULATEXT(Q10)</f>
        <v>=PRODUCT(V2:Y2)</v>
      </c>
    </row>
    <row r="12" spans="1:25" x14ac:dyDescent="0.25">
      <c r="B12" s="8">
        <v>6</v>
      </c>
      <c r="C12" s="64"/>
      <c r="D12" s="65"/>
      <c r="E12" s="8">
        <v>2</v>
      </c>
      <c r="G12" s="24" t="s">
        <v>32</v>
      </c>
      <c r="H12" s="3" cm="1">
        <f t="array" ref="H12:J18">[2]!eigVECT(H2:J4)</f>
        <v>3.9999999999999964</v>
      </c>
      <c r="I12" s="2">
        <v>-3.5615528128088303</v>
      </c>
      <c r="J12" s="1">
        <v>0.56155281280882985</v>
      </c>
    </row>
    <row r="13" spans="1:25" x14ac:dyDescent="0.25">
      <c r="B13" t="str">
        <f ca="1">_xlfn.FORMULATEXT(B11)</f>
        <v>=MMULT(A2:B3,F2:F3)</v>
      </c>
      <c r="H13" s="8">
        <v>0</v>
      </c>
      <c r="I13" s="8">
        <v>0</v>
      </c>
      <c r="J13" s="8">
        <v>0</v>
      </c>
    </row>
    <row r="14" spans="1:25" ht="18" x14ac:dyDescent="0.35">
      <c r="G14" s="8" t="s">
        <v>27</v>
      </c>
      <c r="H14" s="12">
        <v>0.37139067635410372</v>
      </c>
      <c r="I14" s="11">
        <v>-0.16118045520251337</v>
      </c>
      <c r="J14" s="10">
        <v>-0.42610800352965827</v>
      </c>
      <c r="L14" s="8" t="s">
        <v>31</v>
      </c>
      <c r="M14" s="8" t="s">
        <v>30</v>
      </c>
      <c r="N14" s="8" t="s">
        <v>29</v>
      </c>
    </row>
    <row r="15" spans="1:25" x14ac:dyDescent="0.25">
      <c r="H15" s="9">
        <v>0.55708601453115547</v>
      </c>
      <c r="I15" s="8">
        <v>-0.41287224839380582</v>
      </c>
      <c r="J15" s="7">
        <v>0.66539015147209291</v>
      </c>
      <c r="L15" s="8">
        <f>SUMSQ(H14:H16)</f>
        <v>0.99999999999999978</v>
      </c>
      <c r="M15" s="8">
        <f>SUMSQ(I14:I16)</f>
        <v>1</v>
      </c>
      <c r="N15" s="8">
        <f>SUMSQ(J14:J16)</f>
        <v>0.99999999999999978</v>
      </c>
    </row>
    <row r="16" spans="1:25" x14ac:dyDescent="0.25">
      <c r="H16" s="6">
        <v>0.74278135270820744</v>
      </c>
      <c r="I16" s="5">
        <v>0.896413614001346</v>
      </c>
      <c r="J16" s="4">
        <v>0.61293385911688203</v>
      </c>
      <c r="L16" t="str">
        <f ca="1">_xlfn.FORMULATEXT(L15)</f>
        <v>=SUMSQ(H14:H16)</v>
      </c>
    </row>
    <row r="17" spans="8:16" x14ac:dyDescent="0.25">
      <c r="H17" s="8">
        <v>9.0594198809412723E-14</v>
      </c>
      <c r="I17" s="8">
        <v>0</v>
      </c>
      <c r="J17" s="8">
        <v>-4.5502318585179144E-15</v>
      </c>
      <c r="M17" t="str">
        <f ca="1">_xlfn.FORMULATEXT(M15)</f>
        <v>=SUMSQ(I14:I16)</v>
      </c>
    </row>
    <row r="18" spans="8:16" x14ac:dyDescent="0.25">
      <c r="H18">
        <v>2.2204460492503131E-15</v>
      </c>
      <c r="I18">
        <v>2.2204460492503131E-16</v>
      </c>
      <c r="J18">
        <v>4.4408920985006262E-16</v>
      </c>
      <c r="N18" t="str">
        <f ca="1">_xlfn.FORMULATEXT(N15)</f>
        <v>=SUMSQ(J14:J16)</v>
      </c>
    </row>
    <row r="19" spans="8:16" x14ac:dyDescent="0.25">
      <c r="H19" t="str">
        <f ca="1">_xlfn.FORMULATEXT(H12)</f>
        <v>=eigVECT(H2:J4)</v>
      </c>
    </row>
    <row r="26" spans="8:16" x14ac:dyDescent="0.25">
      <c r="P26" s="23"/>
    </row>
  </sheetData>
  <mergeCells count="6">
    <mergeCell ref="R1:S1"/>
    <mergeCell ref="A1:B1"/>
    <mergeCell ref="C6:C7"/>
    <mergeCell ref="D6:D7"/>
    <mergeCell ref="C11:C12"/>
    <mergeCell ref="D11:D1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1DEE2-BE52-46E9-AB6F-8093AF86C11E}">
  <dimension ref="A1:O15"/>
  <sheetViews>
    <sheetView workbookViewId="0">
      <selection activeCell="I1" sqref="I1"/>
    </sheetView>
  </sheetViews>
  <sheetFormatPr defaultRowHeight="15" x14ac:dyDescent="0.25"/>
  <cols>
    <col min="14" max="14" width="12" bestFit="1" customWidth="1"/>
  </cols>
  <sheetData>
    <row r="1" spans="1:15" x14ac:dyDescent="0.25">
      <c r="A1" s="63" t="s">
        <v>13</v>
      </c>
      <c r="B1" s="63"/>
      <c r="D1" s="63" t="s">
        <v>50</v>
      </c>
      <c r="E1" s="63"/>
      <c r="F1" s="8"/>
      <c r="G1" s="63" t="s">
        <v>49</v>
      </c>
      <c r="H1" s="63"/>
      <c r="I1" s="8"/>
      <c r="K1" s="63" t="s">
        <v>13</v>
      </c>
      <c r="L1" s="63"/>
      <c r="M1" s="30" t="s">
        <v>48</v>
      </c>
      <c r="N1" s="8">
        <v>15</v>
      </c>
    </row>
    <row r="2" spans="1:15" x14ac:dyDescent="0.25">
      <c r="A2" s="8">
        <v>2</v>
      </c>
      <c r="B2" s="8">
        <v>1</v>
      </c>
      <c r="D2" s="8">
        <f>A5</f>
        <v>5</v>
      </c>
      <c r="E2" s="8">
        <v>0</v>
      </c>
      <c r="F2" s="8"/>
      <c r="G2" cm="1">
        <f t="array" ref="G2:H3">MMULT(D6:E7,D2:E3)</f>
        <v>1.5811388300841898</v>
      </c>
      <c r="H2">
        <v>-0.70710678118654757</v>
      </c>
      <c r="I2" s="8"/>
      <c r="K2" s="8">
        <v>2</v>
      </c>
      <c r="L2" s="8">
        <v>1</v>
      </c>
    </row>
    <row r="3" spans="1:15" ht="16.5" x14ac:dyDescent="0.25">
      <c r="A3" s="8">
        <v>3</v>
      </c>
      <c r="B3" s="8">
        <v>4</v>
      </c>
      <c r="D3" s="8">
        <v>0</v>
      </c>
      <c r="E3" s="8">
        <f>B5</f>
        <v>1</v>
      </c>
      <c r="F3" s="8"/>
      <c r="G3">
        <v>4.7434164902525691</v>
      </c>
      <c r="H3">
        <v>0.70710678118654757</v>
      </c>
      <c r="I3" s="8"/>
      <c r="K3" s="8">
        <v>3</v>
      </c>
      <c r="L3" s="8">
        <v>4</v>
      </c>
      <c r="N3" s="63" t="s">
        <v>47</v>
      </c>
      <c r="O3" s="63"/>
    </row>
    <row r="4" spans="1:15" x14ac:dyDescent="0.25">
      <c r="G4" t="str">
        <f ca="1">_xlfn.FORMULATEXT(G2)</f>
        <v>=MMULT(D6:E7,D2:E3)</v>
      </c>
      <c r="N4" s="8">
        <f>K6^N1</f>
        <v>30517578125</v>
      </c>
      <c r="O4" s="8">
        <v>0</v>
      </c>
    </row>
    <row r="5" spans="1:15" x14ac:dyDescent="0.25">
      <c r="A5" s="3" cm="1">
        <f t="array" ref="A5:B10">[2]!eigVECT(A2:B3)</f>
        <v>5</v>
      </c>
      <c r="B5" s="1">
        <v>1</v>
      </c>
      <c r="C5" s="25" t="s">
        <v>32</v>
      </c>
      <c r="D5" s="63" t="s">
        <v>46</v>
      </c>
      <c r="E5" s="63"/>
      <c r="F5" s="8"/>
      <c r="I5" s="8"/>
      <c r="K5" s="63" t="s">
        <v>45</v>
      </c>
      <c r="L5" s="63"/>
      <c r="N5" s="8">
        <v>0</v>
      </c>
      <c r="O5" s="8">
        <f>L7^15</f>
        <v>1</v>
      </c>
    </row>
    <row r="6" spans="1:15" x14ac:dyDescent="0.25">
      <c r="A6" s="8">
        <v>0</v>
      </c>
      <c r="B6" s="8">
        <v>0</v>
      </c>
      <c r="D6">
        <f>A7</f>
        <v>0.31622776601683794</v>
      </c>
      <c r="E6">
        <f>B7</f>
        <v>-0.70710678118654757</v>
      </c>
      <c r="G6" s="63" t="s">
        <v>44</v>
      </c>
      <c r="H6" s="63"/>
      <c r="K6" s="8">
        <v>5</v>
      </c>
      <c r="L6" s="8">
        <v>0</v>
      </c>
      <c r="N6" t="str">
        <f ca="1">_xlfn.FORMULATEXT(N4)</f>
        <v>=K6^N1</v>
      </c>
    </row>
    <row r="7" spans="1:15" x14ac:dyDescent="0.25">
      <c r="A7" s="12">
        <v>0.31622776601683794</v>
      </c>
      <c r="B7" s="10">
        <v>-0.70710678118654757</v>
      </c>
      <c r="C7" s="29" t="s">
        <v>27</v>
      </c>
      <c r="D7">
        <f>A8</f>
        <v>0.94868329805051377</v>
      </c>
      <c r="E7">
        <f>B8</f>
        <v>0.70710678118654757</v>
      </c>
      <c r="G7" cm="1">
        <f t="array" ref="G7:H8">MMULT(A2:B3,D6:E7)</f>
        <v>1.5811388300841895</v>
      </c>
      <c r="H7">
        <v>-0.70710678118654757</v>
      </c>
      <c r="K7" s="8">
        <v>0</v>
      </c>
      <c r="L7" s="8">
        <v>1</v>
      </c>
    </row>
    <row r="8" spans="1:15" ht="16.5" x14ac:dyDescent="0.25">
      <c r="A8" s="6">
        <v>0.94868329805051377</v>
      </c>
      <c r="B8" s="4">
        <v>0.70710678118654757</v>
      </c>
      <c r="G8">
        <v>4.7434164902525691</v>
      </c>
      <c r="H8">
        <v>0.70710678118654746</v>
      </c>
      <c r="N8" s="63" t="s">
        <v>43</v>
      </c>
      <c r="O8" s="63"/>
    </row>
    <row r="9" spans="1:15" ht="16.5" x14ac:dyDescent="0.25">
      <c r="A9" s="8">
        <v>0</v>
      </c>
      <c r="B9" s="8">
        <v>0</v>
      </c>
      <c r="D9" t="s">
        <v>42</v>
      </c>
      <c r="F9" s="8"/>
      <c r="G9" t="str">
        <f ca="1">_xlfn.FORMULATEXT(G7)</f>
        <v>=MMULT(A2:B3,D6:E7)</v>
      </c>
      <c r="I9" s="8"/>
      <c r="K9" s="63" t="s">
        <v>19</v>
      </c>
      <c r="L9" s="63"/>
      <c r="N9" s="8" cm="1">
        <f t="array" ref="N9:O10">MMULT(K10:L11,MMULT(N4:O5,MINVERSE(K10:L11)))</f>
        <v>7629394532.000001</v>
      </c>
      <c r="O9" s="8">
        <v>7629394531.000001</v>
      </c>
    </row>
    <row r="10" spans="1:15" x14ac:dyDescent="0.25">
      <c r="A10" s="8">
        <v>0</v>
      </c>
      <c r="B10" s="8">
        <v>0</v>
      </c>
      <c r="D10" cm="1">
        <f t="array" ref="D10:E11">MMULT(MINVERSE(D6:E7),MMULT(A2:B3,D6:E7))</f>
        <v>5</v>
      </c>
      <c r="E10">
        <v>0</v>
      </c>
      <c r="K10">
        <v>0.31622776601683794</v>
      </c>
      <c r="L10">
        <v>-0.70710678118654757</v>
      </c>
      <c r="N10" s="8">
        <v>22888183593</v>
      </c>
      <c r="O10" s="8">
        <v>22888183594</v>
      </c>
    </row>
    <row r="11" spans="1:15" x14ac:dyDescent="0.25">
      <c r="A11" t="str">
        <f ca="1">_xlfn.FORMULATEXT(A5)</f>
        <v>=eigVECT(A2:B3)</v>
      </c>
      <c r="D11">
        <v>4.4408920985006262E-16</v>
      </c>
      <c r="E11">
        <v>1</v>
      </c>
      <c r="K11">
        <v>0.94868329805051377</v>
      </c>
      <c r="L11">
        <v>0.70710678118654757</v>
      </c>
      <c r="N11" t="str">
        <f ca="1">_xlfn.FORMULATEXT(N9)</f>
        <v>=MMULT(K10:L11,MMULT(N4:O5,MINVERSE(K10:L11)))</v>
      </c>
    </row>
    <row r="12" spans="1:15" x14ac:dyDescent="0.25">
      <c r="D12" t="str">
        <f ca="1">_xlfn.FORMULATEXT(D10)</f>
        <v>=MMULT(MINVERSE(D6:E7),MMULT(A2:B3,D6:E7))</v>
      </c>
    </row>
    <row r="13" spans="1:15" x14ac:dyDescent="0.25">
      <c r="N13" cm="1">
        <f t="array" ref="N13:O14">[2]!MPOWER(A2:B3,15)</f>
        <v>7629394532</v>
      </c>
      <c r="O13">
        <v>7629394531</v>
      </c>
    </row>
    <row r="14" spans="1:15" x14ac:dyDescent="0.25">
      <c r="F14" s="8"/>
      <c r="G14" s="8"/>
      <c r="H14" s="8"/>
      <c r="I14" s="8"/>
      <c r="N14">
        <v>22888183593</v>
      </c>
      <c r="O14">
        <v>22888183594</v>
      </c>
    </row>
    <row r="15" spans="1:15" x14ac:dyDescent="0.25">
      <c r="N15" t="str">
        <f ca="1">_xlfn.FORMULATEXT(N13)</f>
        <v>=MPOWER(A2:B3,15)</v>
      </c>
    </row>
  </sheetData>
  <mergeCells count="10">
    <mergeCell ref="K1:L1"/>
    <mergeCell ref="K5:L5"/>
    <mergeCell ref="K9:L9"/>
    <mergeCell ref="N3:O3"/>
    <mergeCell ref="N8:O8"/>
    <mergeCell ref="A1:B1"/>
    <mergeCell ref="D1:E1"/>
    <mergeCell ref="D5:E5"/>
    <mergeCell ref="G1:H1"/>
    <mergeCell ref="G6:H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A19B9-A5B5-430E-98BA-BA36B0AB3791}">
  <dimension ref="A1:X26"/>
  <sheetViews>
    <sheetView workbookViewId="0">
      <selection activeCell="G1" sqref="G1:J1"/>
    </sheetView>
  </sheetViews>
  <sheetFormatPr defaultRowHeight="15" x14ac:dyDescent="0.25"/>
  <cols>
    <col min="5" max="5" width="4.5703125" customWidth="1"/>
    <col min="6" max="6" width="11.7109375" bestFit="1" customWidth="1"/>
    <col min="7" max="7" width="11" bestFit="1" customWidth="1"/>
    <col min="8" max="8" width="12" bestFit="1" customWidth="1"/>
  </cols>
  <sheetData>
    <row r="1" spans="1:24" ht="18" x14ac:dyDescent="0.35">
      <c r="A1" s="66" t="s">
        <v>13</v>
      </c>
      <c r="B1" s="66"/>
      <c r="C1" s="66"/>
      <c r="D1" s="66"/>
      <c r="G1" s="63" t="s">
        <v>77</v>
      </c>
      <c r="H1" s="63"/>
      <c r="I1" s="63"/>
      <c r="J1" s="63"/>
      <c r="P1" s="63" t="s">
        <v>5</v>
      </c>
      <c r="Q1" s="63"/>
      <c r="R1" s="63"/>
      <c r="S1" s="63"/>
    </row>
    <row r="2" spans="1:24" ht="16.5" x14ac:dyDescent="0.25">
      <c r="A2" s="36">
        <v>2.4</v>
      </c>
      <c r="B2" s="36">
        <v>2</v>
      </c>
      <c r="C2" s="36">
        <v>-1.6</v>
      </c>
      <c r="D2" s="36">
        <v>-2.6</v>
      </c>
      <c r="G2" s="38" cm="1">
        <f t="array" ref="G2:J5">MMULT(A9:D12,A16:D19)</f>
        <v>2.4000000000000004</v>
      </c>
      <c r="H2" s="38">
        <v>2</v>
      </c>
      <c r="I2" s="37">
        <v>-1.6000000000000003</v>
      </c>
      <c r="J2" s="37">
        <v>-2.6</v>
      </c>
      <c r="P2" cm="1">
        <f t="array" ref="P2:S5">[2]!CHOL(A2:D5)</f>
        <v>1.5491933384829668</v>
      </c>
      <c r="Q2">
        <v>0</v>
      </c>
      <c r="R2">
        <v>0</v>
      </c>
      <c r="S2">
        <v>0</v>
      </c>
      <c r="U2" t="s">
        <v>76</v>
      </c>
    </row>
    <row r="3" spans="1:24" ht="16.5" x14ac:dyDescent="0.25">
      <c r="A3" s="36">
        <v>2</v>
      </c>
      <c r="B3" s="36">
        <v>2.4</v>
      </c>
      <c r="C3" s="36">
        <v>-1.8</v>
      </c>
      <c r="D3" s="36">
        <v>-2.2000000000000002</v>
      </c>
      <c r="G3" s="38">
        <v>2</v>
      </c>
      <c r="H3" s="38">
        <v>2.4</v>
      </c>
      <c r="I3" s="37">
        <v>-1.8</v>
      </c>
      <c r="J3" s="37">
        <v>-2.2000000000000002</v>
      </c>
      <c r="P3">
        <v>1.2909944487358056</v>
      </c>
      <c r="Q3">
        <v>0.8563488385776753</v>
      </c>
      <c r="R3">
        <v>0</v>
      </c>
      <c r="S3">
        <v>0</v>
      </c>
      <c r="U3" t="s">
        <v>75</v>
      </c>
    </row>
    <row r="4" spans="1:24" x14ac:dyDescent="0.25">
      <c r="A4" s="36">
        <v>-1.6</v>
      </c>
      <c r="B4" s="36">
        <v>-1.8</v>
      </c>
      <c r="C4" s="36">
        <v>1.47</v>
      </c>
      <c r="D4" s="36">
        <v>1.73</v>
      </c>
      <c r="G4" s="35">
        <v>-1.6000000000000003</v>
      </c>
      <c r="H4" s="35">
        <v>-1.8</v>
      </c>
      <c r="I4" s="34">
        <v>1.47</v>
      </c>
      <c r="J4" s="34">
        <v>1.73</v>
      </c>
      <c r="P4">
        <v>-1.0327955589886446</v>
      </c>
      <c r="Q4">
        <v>-0.54494926091306595</v>
      </c>
      <c r="R4">
        <v>0.32613438390276528</v>
      </c>
      <c r="S4">
        <v>0</v>
      </c>
    </row>
    <row r="5" spans="1:24" x14ac:dyDescent="0.25">
      <c r="A5" s="36">
        <v>-2.6</v>
      </c>
      <c r="B5" s="36">
        <v>-2.2000000000000002</v>
      </c>
      <c r="C5" s="36">
        <v>1.73</v>
      </c>
      <c r="D5" s="36">
        <v>2.97</v>
      </c>
      <c r="G5" s="35">
        <v>-2.6</v>
      </c>
      <c r="H5" s="35">
        <v>-2.2000000000000002</v>
      </c>
      <c r="I5" s="34">
        <v>1.73</v>
      </c>
      <c r="J5" s="34">
        <v>2.97</v>
      </c>
      <c r="P5">
        <v>-1.6782927833565473</v>
      </c>
      <c r="Q5">
        <v>-3.892494720807653E-2</v>
      </c>
      <c r="R5">
        <v>-7.526178090063905E-2</v>
      </c>
      <c r="S5">
        <v>0.38230072737812887</v>
      </c>
    </row>
    <row r="6" spans="1:24" x14ac:dyDescent="0.25">
      <c r="A6" s="31"/>
      <c r="B6" s="31"/>
      <c r="C6" s="31"/>
      <c r="D6" s="31"/>
      <c r="G6" t="str">
        <f ca="1">_xlfn.FORMULATEXT(G2)</f>
        <v>=MMULT(A9:D12,A16:D19)</v>
      </c>
      <c r="P6" t="str">
        <f ca="1">_xlfn.FORMULATEXT(P2)</f>
        <v>=CHOL(A2:D5)</v>
      </c>
    </row>
    <row r="7" spans="1:24" x14ac:dyDescent="0.25">
      <c r="A7" s="31"/>
      <c r="B7" s="31"/>
      <c r="C7" s="31"/>
      <c r="D7" s="31"/>
    </row>
    <row r="8" spans="1:24" ht="16.5" x14ac:dyDescent="0.25">
      <c r="A8" s="63" t="s">
        <v>5</v>
      </c>
      <c r="B8" s="63"/>
      <c r="C8" s="63"/>
      <c r="D8" s="63"/>
      <c r="F8" t="s">
        <v>74</v>
      </c>
      <c r="J8" t="s">
        <v>73</v>
      </c>
      <c r="N8" t="s">
        <v>72</v>
      </c>
      <c r="P8" s="63" t="s">
        <v>71</v>
      </c>
      <c r="Q8" s="63"/>
      <c r="R8" s="63"/>
      <c r="S8" s="63"/>
      <c r="U8" s="63" t="s">
        <v>70</v>
      </c>
      <c r="V8" s="63"/>
      <c r="W8" s="63"/>
      <c r="X8" s="63"/>
    </row>
    <row r="9" spans="1:24" x14ac:dyDescent="0.25">
      <c r="A9" s="32">
        <f>SQRT(A2)</f>
        <v>1.5491933384829668</v>
      </c>
      <c r="B9" s="8">
        <v>0</v>
      </c>
      <c r="C9" s="8">
        <v>0</v>
      </c>
      <c r="D9" s="8">
        <v>0</v>
      </c>
      <c r="F9" t="s">
        <v>69</v>
      </c>
      <c r="G9" t="str">
        <f ca="1">_xlfn.FORMULATEXT(A9)</f>
        <v>=SQRT(A2)</v>
      </c>
      <c r="J9" t="s">
        <v>68</v>
      </c>
      <c r="K9" t="str">
        <f ca="1">_xlfn.FORMULATEXT(A10)</f>
        <v>=B2/A9</v>
      </c>
      <c r="N9" t="s">
        <v>67</v>
      </c>
      <c r="P9" cm="1">
        <f t="array" ref="P9:S12">MMULT(P2:S5,MINVERSE(P2:S5))</f>
        <v>1</v>
      </c>
      <c r="Q9">
        <v>-2.5620531337503614E-17</v>
      </c>
      <c r="R9">
        <v>-2.5620531337503614E-17</v>
      </c>
      <c r="S9">
        <v>-1.0248212535001446E-16</v>
      </c>
      <c r="U9" cm="1">
        <f t="array" ref="U9:X12">MMULT(TRANSPOSE(MINVERSE(P2:S5)),TRANSPOSE(P2:S5))</f>
        <v>1</v>
      </c>
      <c r="V9">
        <v>0</v>
      </c>
      <c r="W9">
        <v>-8.3266726846886741E-17</v>
      </c>
      <c r="X9">
        <v>0</v>
      </c>
    </row>
    <row r="10" spans="1:24" x14ac:dyDescent="0.25">
      <c r="A10" s="32">
        <f>B2/A9</f>
        <v>1.2909944487358056</v>
      </c>
      <c r="B10" s="33">
        <f>SQRT(B3-A10^2)</f>
        <v>0.8563488385776753</v>
      </c>
      <c r="C10" s="8">
        <v>0</v>
      </c>
      <c r="D10" s="8">
        <v>0</v>
      </c>
      <c r="F10" t="s">
        <v>66</v>
      </c>
      <c r="G10" t="str">
        <f ca="1">_xlfn.FORMULATEXT(B10)</f>
        <v>=SQRT(B3-A10^2)</v>
      </c>
      <c r="J10" t="s">
        <v>65</v>
      </c>
      <c r="K10" t="str">
        <f ca="1">_xlfn.FORMULATEXT(A11)</f>
        <v>=C2/A9</v>
      </c>
      <c r="N10" t="s">
        <v>64</v>
      </c>
      <c r="P10">
        <v>0</v>
      </c>
      <c r="Q10">
        <v>1</v>
      </c>
      <c r="R10">
        <v>-2.1350442781253008E-17</v>
      </c>
      <c r="S10">
        <v>-8.5401771125012034E-17</v>
      </c>
      <c r="U10">
        <v>-2.5620531337503614E-17</v>
      </c>
      <c r="V10">
        <v>1</v>
      </c>
      <c r="W10">
        <v>0</v>
      </c>
      <c r="X10">
        <v>2.7755575615628914E-17</v>
      </c>
    </row>
    <row r="11" spans="1:24" x14ac:dyDescent="0.25">
      <c r="A11" s="32">
        <f>C2/A9</f>
        <v>-1.0327955589886446</v>
      </c>
      <c r="B11" s="33">
        <f>(C3-A10*A11)/B10</f>
        <v>-0.54494926091306595</v>
      </c>
      <c r="C11" s="33">
        <f>SQRT(C4-A11^2-B11^2)</f>
        <v>0.32613438390276528</v>
      </c>
      <c r="D11" s="8">
        <v>0</v>
      </c>
      <c r="F11" t="s">
        <v>63</v>
      </c>
      <c r="G11" t="str">
        <f ca="1">_xlfn.FORMULATEXT(C11)</f>
        <v>=SQRT(C4-A11^2-B11^2)</v>
      </c>
      <c r="J11" t="s">
        <v>62</v>
      </c>
      <c r="K11" t="str">
        <f ca="1">_xlfn.FORMULATEXT(A12)</f>
        <v>=D2/A9</v>
      </c>
      <c r="N11" t="s">
        <v>61</v>
      </c>
      <c r="P11">
        <v>-8.3266726846886741E-17</v>
      </c>
      <c r="Q11">
        <v>0</v>
      </c>
      <c r="R11">
        <v>1</v>
      </c>
      <c r="S11">
        <v>1.4432344763171702E-17</v>
      </c>
      <c r="U11">
        <v>-2.5620531337503614E-17</v>
      </c>
      <c r="V11">
        <v>-2.1350442781253008E-17</v>
      </c>
      <c r="W11">
        <v>1</v>
      </c>
      <c r="X11">
        <v>0</v>
      </c>
    </row>
    <row r="12" spans="1:24" x14ac:dyDescent="0.25">
      <c r="A12" s="32">
        <f>D2/A9</f>
        <v>-1.6782927833565473</v>
      </c>
      <c r="B12" s="33">
        <f>(D3-A10*A12)/B10</f>
        <v>-3.892494720807653E-2</v>
      </c>
      <c r="C12" s="33">
        <f>(D4-A11*A12-B11*B12)/C11</f>
        <v>-7.526178090063905E-2</v>
      </c>
      <c r="D12" s="33">
        <f>SQRT(D5-A12^2-B12^2-C12^2)</f>
        <v>0.38230072737812887</v>
      </c>
      <c r="F12" t="s">
        <v>60</v>
      </c>
      <c r="G12" t="str">
        <f ca="1">_xlfn.FORMULATEXT(D12)</f>
        <v>=SQRT(D5-A12^2-B12^2-C12^2)</v>
      </c>
      <c r="J12" t="s">
        <v>59</v>
      </c>
      <c r="K12" t="str">
        <f ca="1">_xlfn.FORMULATEXT(B11)</f>
        <v>=(C3-A10*A11)/B10</v>
      </c>
      <c r="N12" t="s">
        <v>58</v>
      </c>
      <c r="P12">
        <v>0</v>
      </c>
      <c r="Q12">
        <v>2.7755575615628914E-17</v>
      </c>
      <c r="R12">
        <v>0</v>
      </c>
      <c r="S12">
        <v>1</v>
      </c>
      <c r="U12">
        <v>-1.0248212535001446E-16</v>
      </c>
      <c r="V12">
        <v>-8.5401771125012034E-17</v>
      </c>
      <c r="W12">
        <v>1.4432344763171702E-17</v>
      </c>
      <c r="X12">
        <v>1</v>
      </c>
    </row>
    <row r="13" spans="1:24" x14ac:dyDescent="0.25">
      <c r="J13" t="s">
        <v>57</v>
      </c>
      <c r="K13" t="str">
        <f ca="1">_xlfn.FORMULATEXT(B12)</f>
        <v>=(D3-A10*A12)/B10</v>
      </c>
      <c r="N13" t="s">
        <v>56</v>
      </c>
      <c r="P13" t="str">
        <f ca="1">_xlfn.FORMULATEXT(P9)</f>
        <v>=MMULT(P2:S5,MINVERSE(P2:S5))</v>
      </c>
      <c r="U13" t="str">
        <f ca="1">_xlfn.FORMULATEXT(U9)</f>
        <v>=MMULT(TRANSPOSE(MINVERSE(P2:S5)),TRANSPOSE(P2:S5))</v>
      </c>
    </row>
    <row r="14" spans="1:24" x14ac:dyDescent="0.25">
      <c r="J14" t="s">
        <v>55</v>
      </c>
      <c r="K14" t="str">
        <f ca="1">_xlfn.FORMULATEXT(C12)</f>
        <v>=(D4-A11*A12-B11*B12)/C11</v>
      </c>
      <c r="N14" t="s">
        <v>54</v>
      </c>
    </row>
    <row r="15" spans="1:24" ht="16.5" x14ac:dyDescent="0.25">
      <c r="A15" s="63" t="s">
        <v>53</v>
      </c>
      <c r="B15" s="63"/>
      <c r="C15" s="63"/>
      <c r="D15" s="63"/>
      <c r="P15" s="63" t="s">
        <v>52</v>
      </c>
      <c r="Q15" s="63"/>
      <c r="R15" s="63"/>
      <c r="S15" s="63"/>
      <c r="U15" s="63" t="s">
        <v>51</v>
      </c>
      <c r="V15" s="63"/>
      <c r="W15" s="63"/>
      <c r="X15" s="63"/>
    </row>
    <row r="16" spans="1:24" x14ac:dyDescent="0.25">
      <c r="A16" s="32" cm="1">
        <f t="array" ref="A16:D19">TRANSPOSE(A9:D12)</f>
        <v>1.5491933384829668</v>
      </c>
      <c r="B16" s="32">
        <v>1.2909944487358056</v>
      </c>
      <c r="C16" s="32">
        <v>-1.0327955589886446</v>
      </c>
      <c r="D16" s="32">
        <v>-1.6782927833565473</v>
      </c>
      <c r="P16" cm="1">
        <f t="array" ref="P16:S19">MMULT(_xlfn.ANCHORARRAY(P2),MMULT(MINVERSE(_xlfn.ANCHORARRAY(P2)),A2:D5))</f>
        <v>2.4000000000000004</v>
      </c>
      <c r="Q16">
        <v>2.0000000000000004</v>
      </c>
      <c r="R16">
        <v>-1.6000000000000005</v>
      </c>
      <c r="S16">
        <v>-2.6000000000000005</v>
      </c>
      <c r="U16" cm="1">
        <f t="array" ref="U16:X19">MMULT(TRANSPOSE(MINVERSE(P2:S5)),MMULT(TRANSPOSE(P2:S5),A2:D5))</f>
        <v>2.3999999999999995</v>
      </c>
      <c r="V16">
        <v>2.0000000000000022</v>
      </c>
      <c r="W16">
        <v>-1.6000000000000005</v>
      </c>
      <c r="X16">
        <v>-2.600000000000001</v>
      </c>
    </row>
    <row r="17" spans="1:24" x14ac:dyDescent="0.25">
      <c r="A17" s="8">
        <v>0</v>
      </c>
      <c r="B17" s="32">
        <v>0.8563488385776753</v>
      </c>
      <c r="C17" s="32">
        <v>-0.54494926091306595</v>
      </c>
      <c r="D17" s="32">
        <v>-3.892494720807653E-2</v>
      </c>
      <c r="P17">
        <v>2</v>
      </c>
      <c r="Q17">
        <v>2.4000000000000004</v>
      </c>
      <c r="R17">
        <v>-1.8000000000000003</v>
      </c>
      <c r="S17">
        <v>-2.2000000000000002</v>
      </c>
      <c r="U17">
        <v>1.9999999999999996</v>
      </c>
      <c r="V17">
        <v>2.4</v>
      </c>
      <c r="W17">
        <v>-1.7999999999999998</v>
      </c>
      <c r="X17">
        <v>-2.1999999999999993</v>
      </c>
    </row>
    <row r="18" spans="1:24" x14ac:dyDescent="0.25">
      <c r="A18" s="8">
        <v>0</v>
      </c>
      <c r="B18" s="8">
        <v>0</v>
      </c>
      <c r="C18" s="32">
        <v>0.32613438390276528</v>
      </c>
      <c r="D18" s="32">
        <v>-7.526178090063905E-2</v>
      </c>
      <c r="P18">
        <v>-1.6000000000000008</v>
      </c>
      <c r="Q18">
        <v>-1.8000000000000007</v>
      </c>
      <c r="R18">
        <v>1.4700000000000004</v>
      </c>
      <c r="S18">
        <v>1.7300000000000002</v>
      </c>
      <c r="U18">
        <v>-1.6000000000000005</v>
      </c>
      <c r="V18">
        <v>-1.8000000000000005</v>
      </c>
      <c r="W18">
        <v>1.4700000000000002</v>
      </c>
      <c r="X18">
        <v>1.7300000000000004</v>
      </c>
    </row>
    <row r="19" spans="1:24" x14ac:dyDescent="0.25">
      <c r="A19" s="8">
        <v>0</v>
      </c>
      <c r="B19" s="8">
        <v>0</v>
      </c>
      <c r="C19" s="8">
        <v>0</v>
      </c>
      <c r="D19" s="32">
        <v>0.38230072737812887</v>
      </c>
      <c r="P19">
        <v>-2.6000000000000005</v>
      </c>
      <c r="Q19">
        <v>-2.2000000000000006</v>
      </c>
      <c r="R19">
        <v>1.7300000000000009</v>
      </c>
      <c r="S19">
        <v>2.9699999999999998</v>
      </c>
      <c r="U19">
        <v>-2.6000000000000005</v>
      </c>
      <c r="V19">
        <v>-2.2000000000000011</v>
      </c>
      <c r="W19">
        <v>1.7300000000000002</v>
      </c>
      <c r="X19">
        <v>2.9700000000000006</v>
      </c>
    </row>
    <row r="20" spans="1:24" x14ac:dyDescent="0.25">
      <c r="A20" t="str">
        <f ca="1">_xlfn.FORMULATEXT(A16)</f>
        <v>=TRANSPOSE(A9:D12)</v>
      </c>
      <c r="P20" t="str">
        <f ca="1">_xlfn.FORMULATEXT(P16)</f>
        <v>=MMULT(P2#,MMULT(MINVERSE(P2#),A2:D5))</v>
      </c>
      <c r="U20" t="str">
        <f ca="1">_xlfn.FORMULATEXT(U16)</f>
        <v>=MMULT(TRANSPOSE(MINVERSE(P2:S5)),MMULT(TRANSPOSE(P2:S5),A2:D5))</v>
      </c>
    </row>
    <row r="24" spans="1:24" x14ac:dyDescent="0.25">
      <c r="B24" s="31"/>
    </row>
    <row r="25" spans="1:24" x14ac:dyDescent="0.25">
      <c r="B25" s="31"/>
    </row>
    <row r="26" spans="1:24" x14ac:dyDescent="0.25">
      <c r="B26" s="31"/>
      <c r="C26" s="31"/>
    </row>
  </sheetData>
  <mergeCells count="9">
    <mergeCell ref="G1:J1"/>
    <mergeCell ref="A1:D1"/>
    <mergeCell ref="P1:S1"/>
    <mergeCell ref="U8:X8"/>
    <mergeCell ref="U15:X15"/>
    <mergeCell ref="P8:S8"/>
    <mergeCell ref="P15:S15"/>
    <mergeCell ref="A8:D8"/>
    <mergeCell ref="A15:D15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7FCFC-000F-4F3D-8C63-4643780FAD4C}">
  <dimension ref="A1:U25"/>
  <sheetViews>
    <sheetView workbookViewId="0">
      <selection activeCell="F1" sqref="F1:I1"/>
    </sheetView>
  </sheetViews>
  <sheetFormatPr defaultRowHeight="15" x14ac:dyDescent="0.25"/>
  <cols>
    <col min="1" max="1" width="11.42578125" customWidth="1"/>
    <col min="2" max="2" width="10.28515625" customWidth="1"/>
    <col min="3" max="3" width="12.28515625" customWidth="1"/>
    <col min="4" max="4" width="10.5703125" bestFit="1" customWidth="1"/>
    <col min="5" max="5" width="5.28515625" customWidth="1"/>
    <col min="10" max="10" width="5.42578125" customWidth="1"/>
    <col min="11" max="11" width="11.28515625" customWidth="1"/>
    <col min="15" max="15" width="8.85546875" customWidth="1"/>
  </cols>
  <sheetData>
    <row r="1" spans="1:21" x14ac:dyDescent="0.25">
      <c r="A1" s="63" t="s">
        <v>13</v>
      </c>
      <c r="B1" s="63"/>
      <c r="C1" s="63"/>
      <c r="D1" s="63"/>
      <c r="F1" s="67" t="s">
        <v>87</v>
      </c>
      <c r="G1" s="67"/>
      <c r="H1" s="67"/>
      <c r="I1" s="67"/>
      <c r="K1" s="68" t="s">
        <v>86</v>
      </c>
      <c r="L1" s="68"/>
      <c r="M1" s="68"/>
      <c r="N1" s="68"/>
    </row>
    <row r="2" spans="1:21" x14ac:dyDescent="0.25">
      <c r="A2" s="8">
        <v>4</v>
      </c>
      <c r="B2" s="8">
        <v>2</v>
      </c>
      <c r="C2" s="8">
        <v>-4</v>
      </c>
      <c r="D2" s="8">
        <v>-3</v>
      </c>
      <c r="E2" s="28" t="s">
        <v>5</v>
      </c>
      <c r="F2" s="57" cm="1">
        <f t="array" ref="F2:I9">[2]!eigVECT(A2:D5)</f>
        <v>9.5089560820989654</v>
      </c>
      <c r="G2" s="56">
        <v>4.6825264213297757</v>
      </c>
      <c r="H2" s="56">
        <v>0.80851749657127447</v>
      </c>
      <c r="I2" s="55">
        <v>9.0981185210405626E-16</v>
      </c>
      <c r="K2" s="54">
        <f>F2</f>
        <v>9.5089560820989654</v>
      </c>
      <c r="L2" s="11">
        <v>0</v>
      </c>
      <c r="M2" s="11">
        <v>0</v>
      </c>
      <c r="N2" s="10">
        <v>0</v>
      </c>
      <c r="P2" s="50" t="s">
        <v>85</v>
      </c>
    </row>
    <row r="3" spans="1:21" x14ac:dyDescent="0.25">
      <c r="A3" s="8">
        <v>2</v>
      </c>
      <c r="B3" s="8">
        <v>4</v>
      </c>
      <c r="C3" s="8">
        <v>-2</v>
      </c>
      <c r="D3" s="8">
        <v>-3</v>
      </c>
      <c r="E3" s="30"/>
      <c r="F3" s="39">
        <v>0</v>
      </c>
      <c r="G3" s="39">
        <v>0</v>
      </c>
      <c r="H3" s="39">
        <v>0</v>
      </c>
      <c r="I3" s="39">
        <v>0</v>
      </c>
      <c r="K3" s="9">
        <v>0</v>
      </c>
      <c r="L3" s="32">
        <f>G2</f>
        <v>4.6825264213297757</v>
      </c>
      <c r="M3" s="8">
        <v>0</v>
      </c>
      <c r="N3" s="7">
        <v>0</v>
      </c>
    </row>
    <row r="4" spans="1:21" ht="16.5" x14ac:dyDescent="0.25">
      <c r="A4" s="8">
        <v>-2</v>
      </c>
      <c r="B4" s="8">
        <v>2</v>
      </c>
      <c r="C4" s="42">
        <v>4</v>
      </c>
      <c r="D4" s="42">
        <v>2</v>
      </c>
      <c r="E4" s="30" t="s">
        <v>84</v>
      </c>
      <c r="F4" s="53">
        <v>0.62290898100177261</v>
      </c>
      <c r="G4" s="52">
        <v>-0.43466885325606724</v>
      </c>
      <c r="H4" s="52">
        <v>-0.81913309295522652</v>
      </c>
      <c r="I4" s="51">
        <v>0.31622776601683783</v>
      </c>
      <c r="K4" s="9">
        <v>0</v>
      </c>
      <c r="L4" s="8">
        <v>0</v>
      </c>
      <c r="M4" s="32">
        <f>H2</f>
        <v>0.80851749657127447</v>
      </c>
      <c r="N4" s="7">
        <v>0</v>
      </c>
      <c r="P4" s="50" t="s">
        <v>83</v>
      </c>
    </row>
    <row r="5" spans="1:21" x14ac:dyDescent="0.25">
      <c r="A5" s="8">
        <v>-3</v>
      </c>
      <c r="B5" s="8">
        <v>-1</v>
      </c>
      <c r="C5" s="42">
        <v>4</v>
      </c>
      <c r="D5" s="42">
        <v>3</v>
      </c>
      <c r="F5" s="48">
        <v>0.56965334126832257</v>
      </c>
      <c r="G5" s="39">
        <v>-0.76412274409614911</v>
      </c>
      <c r="H5" s="39">
        <v>0.11940098611913097</v>
      </c>
      <c r="I5" s="47">
        <v>-0.31622776601683794</v>
      </c>
      <c r="K5" s="6">
        <v>0</v>
      </c>
      <c r="L5" s="5">
        <v>0</v>
      </c>
      <c r="M5" s="5">
        <v>0</v>
      </c>
      <c r="N5" s="49">
        <f>I2</f>
        <v>9.0981185210405626E-16</v>
      </c>
    </row>
    <row r="6" spans="1:21" x14ac:dyDescent="0.25">
      <c r="A6" s="31"/>
      <c r="B6" s="31"/>
      <c r="C6" s="31"/>
      <c r="D6" s="31"/>
      <c r="F6" s="48">
        <v>-0.19994712994127967</v>
      </c>
      <c r="G6" s="39">
        <v>-0.44188438339420666</v>
      </c>
      <c r="H6" s="39">
        <v>-0.55912346704434479</v>
      </c>
      <c r="I6" s="47">
        <v>0.63245553203367588</v>
      </c>
      <c r="K6" t="str">
        <f ca="1">_xlfn.FORMULATEXT(K2)</f>
        <v>=F2</v>
      </c>
      <c r="L6" t="str">
        <f ca="1">_xlfn.FORMULATEXT(L3)</f>
        <v>=G2</v>
      </c>
      <c r="M6" t="str">
        <f ca="1">_xlfn.FORMULATEXT(M4)</f>
        <v>=H2</v>
      </c>
      <c r="N6" t="str">
        <f ca="1">_xlfn.FORMULATEXT(N5)</f>
        <v>=I2</v>
      </c>
    </row>
    <row r="7" spans="1:21" x14ac:dyDescent="0.25">
      <c r="A7" s="31"/>
      <c r="B7" s="31"/>
      <c r="C7" s="31"/>
      <c r="D7" s="31"/>
      <c r="F7" s="46">
        <v>-0.49749433906067142</v>
      </c>
      <c r="G7" s="45">
        <v>0.17865500742030213</v>
      </c>
      <c r="H7" s="45">
        <v>-4.6317697910140267E-2</v>
      </c>
      <c r="I7" s="44">
        <v>-0.63245553203367599</v>
      </c>
      <c r="K7" s="31"/>
      <c r="L7" s="31"/>
      <c r="M7" s="31"/>
      <c r="N7" s="31"/>
    </row>
    <row r="8" spans="1:21" x14ac:dyDescent="0.25">
      <c r="A8" s="31" t="s">
        <v>82</v>
      </c>
      <c r="F8" s="39">
        <v>3.4625685802518895E-12</v>
      </c>
      <c r="G8" s="39">
        <v>-5.9287580694660633E-13</v>
      </c>
      <c r="H8" s="39">
        <v>1.7066709406464796E-14</v>
      </c>
      <c r="I8" s="39">
        <v>-2.9309887850104088E-14</v>
      </c>
      <c r="K8" s="31"/>
      <c r="L8" s="31"/>
      <c r="M8" s="31"/>
      <c r="N8" s="31"/>
    </row>
    <row r="9" spans="1:21" ht="16.5" x14ac:dyDescent="0.25">
      <c r="A9" s="63" t="s">
        <v>81</v>
      </c>
      <c r="B9" s="63"/>
      <c r="C9" s="63"/>
      <c r="D9" s="63"/>
      <c r="F9" s="39">
        <v>5.773159728050814E-15</v>
      </c>
      <c r="G9">
        <v>5.1070259132757201E-15</v>
      </c>
      <c r="H9">
        <v>6.106226635438361E-16</v>
      </c>
      <c r="I9">
        <v>6.6613381477509392E-16</v>
      </c>
      <c r="K9" t="s">
        <v>80</v>
      </c>
      <c r="L9" s="8" t="s">
        <v>79</v>
      </c>
      <c r="M9" t="s">
        <v>78</v>
      </c>
      <c r="N9" s="8"/>
      <c r="O9" s="31"/>
    </row>
    <row r="10" spans="1:21" x14ac:dyDescent="0.25">
      <c r="A10" s="42" cm="1">
        <f t="array" ref="A10:D13">MMULT(F4:I7,MMULT(K2:N5,MINVERSE(F4:I7)))</f>
        <v>4.0000000000000027</v>
      </c>
      <c r="B10" s="42">
        <v>2.0000000000000027</v>
      </c>
      <c r="C10" s="42">
        <v>-4.0000000000000027</v>
      </c>
      <c r="D10" s="42">
        <v>-3.0000000000000027</v>
      </c>
      <c r="E10" s="43"/>
      <c r="F10" t="str">
        <f ca="1">_xlfn.FORMULATEXT(F2)</f>
        <v>=eigVECT(A2:D5)</v>
      </c>
      <c r="G10" s="43"/>
      <c r="K10" s="41">
        <f>F2</f>
        <v>9.5089560820989654</v>
      </c>
      <c r="L10" s="31">
        <f>K10/$K$14</f>
        <v>0.63393040547326363</v>
      </c>
      <c r="M10" s="31">
        <f>L10</f>
        <v>0.63393040547326363</v>
      </c>
      <c r="N10" s="31"/>
      <c r="Q10" s="31"/>
    </row>
    <row r="11" spans="1:21" x14ac:dyDescent="0.25">
      <c r="A11" s="42">
        <v>2.0000000000000004</v>
      </c>
      <c r="B11" s="42">
        <v>4.0000000000000053</v>
      </c>
      <c r="C11" s="42">
        <v>-1.9999999999999993</v>
      </c>
      <c r="D11" s="42">
        <v>-3.0000000000000009</v>
      </c>
      <c r="E11" s="31"/>
      <c r="F11" s="43"/>
      <c r="K11" s="41">
        <f>G2</f>
        <v>4.6825264213297757</v>
      </c>
      <c r="L11" s="31">
        <f>K11/$K$14</f>
        <v>0.31216842808865136</v>
      </c>
      <c r="M11" s="31">
        <f>L11+M10</f>
        <v>0.94609883356191493</v>
      </c>
      <c r="N11" s="31"/>
      <c r="O11" s="8"/>
    </row>
    <row r="12" spans="1:21" x14ac:dyDescent="0.25">
      <c r="A12" s="42">
        <v>-2.0000000000000027</v>
      </c>
      <c r="B12" s="42">
        <v>2.0000000000000027</v>
      </c>
      <c r="C12" s="42">
        <v>4.0000000000000044</v>
      </c>
      <c r="D12" s="42">
        <v>2.0000000000000018</v>
      </c>
      <c r="E12" s="31"/>
      <c r="K12" s="41">
        <f>H2</f>
        <v>0.80851749657127447</v>
      </c>
      <c r="L12" s="31">
        <f>K12/$K$14</f>
        <v>5.3901166438084902E-2</v>
      </c>
      <c r="M12" s="31">
        <f>L12+M11</f>
        <v>0.99999999999999978</v>
      </c>
      <c r="N12" s="31"/>
      <c r="O12" s="31"/>
      <c r="R12" s="31"/>
      <c r="S12" s="31"/>
      <c r="T12" s="31"/>
      <c r="U12" s="31"/>
    </row>
    <row r="13" spans="1:21" x14ac:dyDescent="0.25">
      <c r="A13" s="42">
        <v>-3.0000000000000018</v>
      </c>
      <c r="B13" s="42">
        <v>-1.0000000000000011</v>
      </c>
      <c r="C13" s="42">
        <v>4.0000000000000018</v>
      </c>
      <c r="D13" s="42">
        <v>3.0000000000000018</v>
      </c>
      <c r="E13" s="31"/>
      <c r="K13" s="41">
        <f>I2</f>
        <v>9.0981185210405626E-16</v>
      </c>
      <c r="L13" s="31">
        <f>K13/$K$14</f>
        <v>6.065412347360368E-17</v>
      </c>
      <c r="M13" s="31">
        <f>L13+M12</f>
        <v>0.99999999999999989</v>
      </c>
      <c r="N13" s="31"/>
      <c r="O13" s="31"/>
      <c r="R13" s="31"/>
      <c r="S13" s="31"/>
      <c r="T13" s="31"/>
      <c r="U13" s="31"/>
    </row>
    <row r="14" spans="1:21" x14ac:dyDescent="0.25">
      <c r="A14" t="str">
        <f ca="1">_xlfn.FORMULATEXT(A10)</f>
        <v>=MMULT(F4:I7,MMULT(K2:N5,MINVERSE(F4:I7)))</v>
      </c>
      <c r="E14" s="31"/>
      <c r="K14" s="31">
        <f>SUM(K10:K13)</f>
        <v>15.000000000000018</v>
      </c>
      <c r="L14" s="41" t="str">
        <f ca="1">_xlfn.FORMULATEXT(L10)</f>
        <v>=K10/$K$14</v>
      </c>
      <c r="O14" s="31"/>
      <c r="R14" s="31"/>
      <c r="S14" s="31"/>
      <c r="T14" s="31"/>
      <c r="U14" s="31"/>
    </row>
    <row r="15" spans="1:21" x14ac:dyDescent="0.25">
      <c r="A15" s="31"/>
      <c r="B15" s="31"/>
      <c r="C15" s="31"/>
      <c r="D15" s="31"/>
      <c r="E15" s="31"/>
      <c r="K15" t="str">
        <f ca="1">_xlfn.FORMULATEXT(K14)</f>
        <v>=SUM(K10:K13)</v>
      </c>
      <c r="O15" s="31"/>
      <c r="R15" s="31"/>
      <c r="S15" s="31"/>
      <c r="T15" s="31"/>
      <c r="U15" s="31"/>
    </row>
    <row r="16" spans="1:21" x14ac:dyDescent="0.25">
      <c r="E16" s="31"/>
      <c r="K16" s="31"/>
      <c r="L16" s="31"/>
      <c r="M16" s="31"/>
      <c r="N16" s="31"/>
    </row>
    <row r="17" spans="4:14" x14ac:dyDescent="0.25">
      <c r="D17" s="31"/>
      <c r="E17" s="31"/>
    </row>
    <row r="18" spans="4:14" x14ac:dyDescent="0.25">
      <c r="D18" s="31"/>
      <c r="G18" s="40"/>
      <c r="H18" s="40"/>
      <c r="I18" s="40"/>
      <c r="K18" s="40"/>
      <c r="L18" s="40"/>
      <c r="M18" s="40"/>
      <c r="N18" s="40"/>
    </row>
    <row r="19" spans="4:14" x14ac:dyDescent="0.25">
      <c r="D19" s="31"/>
      <c r="F19" s="40"/>
      <c r="G19" s="40"/>
      <c r="H19" s="40"/>
      <c r="I19" s="40"/>
      <c r="K19" s="40"/>
      <c r="L19" s="40"/>
      <c r="M19" s="40"/>
      <c r="N19" s="40"/>
    </row>
    <row r="20" spans="4:14" x14ac:dyDescent="0.25">
      <c r="D20" s="31"/>
      <c r="E20" s="31"/>
      <c r="F20" s="40"/>
      <c r="G20" s="40"/>
      <c r="H20" s="40"/>
      <c r="I20" s="40"/>
      <c r="K20" s="40"/>
      <c r="L20" s="40"/>
      <c r="M20" s="40"/>
      <c r="N20" s="40"/>
    </row>
    <row r="21" spans="4:14" x14ac:dyDescent="0.25">
      <c r="E21" s="31"/>
      <c r="F21" s="40"/>
      <c r="G21" s="40"/>
      <c r="H21" s="40"/>
      <c r="I21" s="40"/>
      <c r="K21" s="40"/>
      <c r="L21" s="40"/>
      <c r="M21" s="40"/>
      <c r="N21" s="40"/>
    </row>
    <row r="22" spans="4:14" x14ac:dyDescent="0.25">
      <c r="F22" s="40"/>
      <c r="G22" s="31"/>
      <c r="H22" s="31"/>
      <c r="I22" s="31"/>
    </row>
    <row r="23" spans="4:14" x14ac:dyDescent="0.25">
      <c r="F23" s="31"/>
      <c r="G23" s="31"/>
      <c r="H23" s="31"/>
      <c r="I23" s="31"/>
      <c r="K23" s="31"/>
      <c r="L23" s="31"/>
      <c r="M23" s="31"/>
    </row>
    <row r="24" spans="4:14" ht="15" customHeight="1" x14ac:dyDescent="0.25">
      <c r="F24" s="31"/>
    </row>
    <row r="25" spans="4:14" ht="15" customHeight="1" x14ac:dyDescent="0.25"/>
  </sheetData>
  <mergeCells count="4">
    <mergeCell ref="A1:D1"/>
    <mergeCell ref="F1:I1"/>
    <mergeCell ref="K1:N1"/>
    <mergeCell ref="A9:D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C7FE53-F8CD-48CF-8145-3B6A522FD100}">
  <dimension ref="A1:K13"/>
  <sheetViews>
    <sheetView workbookViewId="0"/>
  </sheetViews>
  <sheetFormatPr defaultRowHeight="15" x14ac:dyDescent="0.25"/>
  <cols>
    <col min="8" max="8" width="12" bestFit="1" customWidth="1"/>
    <col min="10" max="10" width="10.7109375" customWidth="1"/>
  </cols>
  <sheetData>
    <row r="1" spans="1:11" x14ac:dyDescent="0.25">
      <c r="B1" s="63" t="s">
        <v>13</v>
      </c>
      <c r="C1" s="63"/>
      <c r="E1" s="63" t="s">
        <v>19</v>
      </c>
      <c r="F1" s="63"/>
      <c r="H1" t="s">
        <v>93</v>
      </c>
    </row>
    <row r="2" spans="1:11" x14ac:dyDescent="0.25">
      <c r="B2" s="8">
        <v>5</v>
      </c>
      <c r="C2" s="8">
        <v>3</v>
      </c>
      <c r="E2" s="8">
        <f>B7</f>
        <v>-0.88167459876794374</v>
      </c>
      <c r="F2" s="8">
        <f>C7</f>
        <v>-0.47185792553202427</v>
      </c>
      <c r="H2" cm="1">
        <f t="array" ref="H2">MMULT(TRANSPOSE(B7:B8),C7:C8)</f>
        <v>-5.5511151231257827E-17</v>
      </c>
      <c r="K2" s="50" t="s">
        <v>92</v>
      </c>
    </row>
    <row r="3" spans="1:11" x14ac:dyDescent="0.25">
      <c r="B3" s="8">
        <v>3</v>
      </c>
      <c r="C3" s="8">
        <v>1</v>
      </c>
      <c r="E3" s="8">
        <f>B8</f>
        <v>-0.47185792553202432</v>
      </c>
      <c r="F3" s="8">
        <f>C8</f>
        <v>0.88167459876794374</v>
      </c>
      <c r="H3" t="str">
        <f ca="1">_xlfn.FORMULATEXT(H2)</f>
        <v>=MMULT(TRANSPOSE(B7:B8),C7:C8)</v>
      </c>
    </row>
    <row r="4" spans="1:11" ht="16.5" x14ac:dyDescent="0.25">
      <c r="B4" s="8"/>
      <c r="C4" s="8"/>
      <c r="K4" s="50" t="s">
        <v>91</v>
      </c>
    </row>
    <row r="5" spans="1:11" ht="16.5" x14ac:dyDescent="0.25">
      <c r="A5" s="28" t="s">
        <v>32</v>
      </c>
      <c r="B5" s="3" cm="1">
        <f t="array" ref="B5:C10">[2]!eigVECT(B2:C3)</f>
        <v>6.6055512754639896</v>
      </c>
      <c r="C5" s="1">
        <v>-0.60555127546398924</v>
      </c>
      <c r="E5" s="58" t="s">
        <v>90</v>
      </c>
      <c r="F5" s="8"/>
    </row>
    <row r="6" spans="1:11" x14ac:dyDescent="0.25">
      <c r="B6" s="8">
        <v>0</v>
      </c>
      <c r="C6" s="8">
        <v>0</v>
      </c>
      <c r="E6" s="8" cm="1">
        <f t="array" ref="E6:F7">MMULT(TRANSPOSE(B7:C8),MMULT(B2:C3,B7:C8))</f>
        <v>6.6055512754639896</v>
      </c>
      <c r="F6" s="8">
        <v>-4.9960036108132044E-16</v>
      </c>
    </row>
    <row r="7" spans="1:11" x14ac:dyDescent="0.25">
      <c r="A7" s="27" t="s">
        <v>27</v>
      </c>
      <c r="B7" s="12">
        <v>-0.88167459876794374</v>
      </c>
      <c r="C7" s="10">
        <v>-0.47185792553202427</v>
      </c>
      <c r="E7" s="8">
        <v>-4.4408920985006262E-16</v>
      </c>
      <c r="F7" s="8">
        <v>-0.60555127546398912</v>
      </c>
    </row>
    <row r="8" spans="1:11" x14ac:dyDescent="0.25">
      <c r="B8" s="6">
        <v>-0.47185792553202432</v>
      </c>
      <c r="C8" s="4">
        <v>0.88167459876794374</v>
      </c>
      <c r="E8" t="str">
        <f ca="1">_xlfn.FORMULATEXT(E6)</f>
        <v>=MMULT(TRANSPOSE(B7:C8),MMULT(B2:C3,B7:C8))</v>
      </c>
    </row>
    <row r="9" spans="1:11" x14ac:dyDescent="0.25">
      <c r="B9" s="8">
        <v>1.3322676295501878E-15</v>
      </c>
      <c r="C9" s="8">
        <v>0</v>
      </c>
    </row>
    <row r="10" spans="1:11" x14ac:dyDescent="0.25">
      <c r="B10" s="8">
        <v>4.4408920985006262E-16</v>
      </c>
      <c r="C10" s="8">
        <v>2.2204460492503131E-16</v>
      </c>
      <c r="E10" s="63" t="s">
        <v>89</v>
      </c>
      <c r="F10" s="63"/>
      <c r="G10" s="8" t="s">
        <v>33</v>
      </c>
      <c r="H10" s="63" t="s">
        <v>88</v>
      </c>
      <c r="I10" s="63"/>
    </row>
    <row r="11" spans="1:11" x14ac:dyDescent="0.25">
      <c r="B11" t="str">
        <f ca="1">_xlfn.FORMULATEXT(B5)</f>
        <v>=eigVECT(B2:C3)</v>
      </c>
      <c r="E11" cm="1">
        <f t="array" ref="E11:F12">MMULT(E2:F3,E6:F7)</f>
        <v>-5.8239467704357919</v>
      </c>
      <c r="F11">
        <v>0.28573416864370976</v>
      </c>
      <c r="H11" cm="1">
        <f t="array" ref="H11:I12">MMULT(B2:C3,E2:F3)</f>
        <v>-5.8239467704357919</v>
      </c>
      <c r="I11">
        <v>0.28573416864370982</v>
      </c>
    </row>
    <row r="12" spans="1:11" x14ac:dyDescent="0.25">
      <c r="E12">
        <v>-3.1168817218358558</v>
      </c>
      <c r="F12">
        <v>-0.53389917782812901</v>
      </c>
      <c r="H12">
        <v>-3.1168817218358553</v>
      </c>
      <c r="I12">
        <v>-0.53389917782812901</v>
      </c>
    </row>
    <row r="13" spans="1:11" x14ac:dyDescent="0.25">
      <c r="E13" t="str">
        <f ca="1">_xlfn.FORMULATEXT(E11)</f>
        <v>=MMULT(E2:F3,E6:F7)</v>
      </c>
      <c r="H13" t="str">
        <f ca="1">_xlfn.FORMULATEXT(H11)</f>
        <v>=MMULT(B2:C3,E2:F3)</v>
      </c>
    </row>
  </sheetData>
  <mergeCells count="4">
    <mergeCell ref="H10:I10"/>
    <mergeCell ref="E10:F10"/>
    <mergeCell ref="B1:C1"/>
    <mergeCell ref="E1:F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5A0D3F-EA50-435D-BB49-FE53DB511E1A}">
  <dimension ref="A1:P25"/>
  <sheetViews>
    <sheetView workbookViewId="0">
      <selection activeCell="F1" sqref="F1:I1"/>
    </sheetView>
  </sheetViews>
  <sheetFormatPr defaultRowHeight="15" x14ac:dyDescent="0.25"/>
  <cols>
    <col min="1" max="1" width="11.42578125" customWidth="1"/>
    <col min="2" max="2" width="10.28515625" customWidth="1"/>
    <col min="3" max="3" width="12.28515625" customWidth="1"/>
    <col min="4" max="4" width="10.5703125" bestFit="1" customWidth="1"/>
  </cols>
  <sheetData>
    <row r="1" spans="1:16" x14ac:dyDescent="0.25">
      <c r="A1" s="63" t="s">
        <v>13</v>
      </c>
      <c r="B1" s="63"/>
      <c r="C1" s="63"/>
      <c r="D1" s="63"/>
      <c r="F1" s="67" t="s">
        <v>101</v>
      </c>
      <c r="G1" s="67"/>
      <c r="H1" s="67"/>
      <c r="I1" s="67"/>
      <c r="K1" s="67" t="s">
        <v>100</v>
      </c>
      <c r="L1" s="67"/>
      <c r="M1" s="67"/>
      <c r="N1" s="67"/>
    </row>
    <row r="2" spans="1:16" x14ac:dyDescent="0.25">
      <c r="A2" s="8">
        <v>2.4000000000000004</v>
      </c>
      <c r="B2" s="8">
        <v>2</v>
      </c>
      <c r="C2" s="8">
        <v>-1.6</v>
      </c>
      <c r="D2" s="8">
        <v>-2.6000000000000005</v>
      </c>
      <c r="E2" s="30" t="s">
        <v>19</v>
      </c>
      <c r="F2" s="53" cm="1">
        <f t="array" ref="F2:I9">[2]!SPECTRAL(A2:D5,100)</f>
        <v>-0.51810244509786019</v>
      </c>
      <c r="G2" s="52">
        <v>-0.38947147186111097</v>
      </c>
      <c r="H2" s="52">
        <v>-0.47163134874514734</v>
      </c>
      <c r="I2" s="51">
        <v>-0.59786762738151422</v>
      </c>
      <c r="J2" s="28" t="s">
        <v>5</v>
      </c>
      <c r="K2" s="57" cm="1">
        <f t="array" ref="K2:N8">[2]!eigVECTSym(A2:D5)</f>
        <v>8.4148141067871158</v>
      </c>
      <c r="L2" s="56">
        <v>0.67959958156260658</v>
      </c>
      <c r="M2" s="56">
        <v>8.5424379898126374E-2</v>
      </c>
      <c r="N2" s="55">
        <v>5.3495265085481504E-2</v>
      </c>
      <c r="P2" s="50" t="s">
        <v>99</v>
      </c>
    </row>
    <row r="3" spans="1:16" x14ac:dyDescent="0.25">
      <c r="A3" s="8">
        <v>2</v>
      </c>
      <c r="B3" s="8">
        <v>2.4000000000000004</v>
      </c>
      <c r="C3" s="8">
        <v>-1.7999999999999998</v>
      </c>
      <c r="D3" s="8">
        <v>-2.2000000000000002</v>
      </c>
      <c r="E3" s="30"/>
      <c r="F3" s="48">
        <v>-0.49925617556474239</v>
      </c>
      <c r="G3" s="39">
        <v>0.63869476492034749</v>
      </c>
      <c r="H3" s="39">
        <v>0.46763672711039106</v>
      </c>
      <c r="I3" s="47">
        <v>-0.35231826504069658</v>
      </c>
      <c r="J3" s="30" t="s">
        <v>84</v>
      </c>
      <c r="K3" s="53">
        <v>-0.51810244509786019</v>
      </c>
      <c r="L3" s="52">
        <v>-0.38947147186111097</v>
      </c>
      <c r="M3" s="52">
        <v>-0.47163134874514734</v>
      </c>
      <c r="N3" s="51">
        <v>-0.59786762738151422</v>
      </c>
    </row>
    <row r="4" spans="1:16" ht="16.5" x14ac:dyDescent="0.25">
      <c r="A4" s="8">
        <v>-1.6</v>
      </c>
      <c r="B4" s="8">
        <v>-1.7999999999999998</v>
      </c>
      <c r="C4" s="59">
        <v>1.466666666666667</v>
      </c>
      <c r="D4" s="59">
        <v>1.7333333333333336</v>
      </c>
      <c r="E4" s="30"/>
      <c r="F4" s="48">
        <v>0.39170923774579081</v>
      </c>
      <c r="G4" s="39">
        <v>-0.43491168123945018</v>
      </c>
      <c r="H4" s="39">
        <v>0.6083474054711977</v>
      </c>
      <c r="I4" s="47">
        <v>-0.53603091034243477</v>
      </c>
      <c r="K4" s="48">
        <v>-0.49925617556474239</v>
      </c>
      <c r="L4" s="39">
        <v>0.63869476492034749</v>
      </c>
      <c r="M4" s="39">
        <v>0.46763672711039106</v>
      </c>
      <c r="N4" s="47">
        <v>-0.35231826504069658</v>
      </c>
      <c r="P4" s="50" t="s">
        <v>91</v>
      </c>
    </row>
    <row r="5" spans="1:16" x14ac:dyDescent="0.25">
      <c r="A5" s="8">
        <v>-2.6000000000000005</v>
      </c>
      <c r="B5" s="8">
        <v>-2.2000000000000002</v>
      </c>
      <c r="C5" s="59">
        <v>1.7333333333333336</v>
      </c>
      <c r="D5" s="59">
        <v>2.9666666666666668</v>
      </c>
      <c r="E5" s="30"/>
      <c r="F5" s="46">
        <v>0.57347798615875178</v>
      </c>
      <c r="G5" s="45">
        <v>0.50123128333251243</v>
      </c>
      <c r="H5" s="45">
        <v>-0.43450339077477551</v>
      </c>
      <c r="I5" s="44">
        <v>-0.48072549693704936</v>
      </c>
      <c r="K5" s="48">
        <v>0.39170923774579081</v>
      </c>
      <c r="L5" s="39">
        <v>-0.43491168123945018</v>
      </c>
      <c r="M5" s="39">
        <v>0.6083474054711977</v>
      </c>
      <c r="N5" s="47">
        <v>-0.53603091034243477</v>
      </c>
    </row>
    <row r="6" spans="1:16" x14ac:dyDescent="0.25">
      <c r="A6" s="31"/>
      <c r="B6" s="31"/>
      <c r="C6" s="31"/>
      <c r="D6" s="31"/>
      <c r="E6" s="28" t="s">
        <v>5</v>
      </c>
      <c r="F6" s="54">
        <v>8.4148141067871158</v>
      </c>
      <c r="G6" s="62">
        <v>0</v>
      </c>
      <c r="H6" s="62">
        <v>0</v>
      </c>
      <c r="I6" s="61">
        <v>0</v>
      </c>
      <c r="K6" s="46">
        <v>0.57347798615875178</v>
      </c>
      <c r="L6" s="45">
        <v>0.50123128333251243</v>
      </c>
      <c r="M6" s="45">
        <v>-0.43450339077477551</v>
      </c>
      <c r="N6" s="44">
        <v>-0.48072549693704936</v>
      </c>
    </row>
    <row r="7" spans="1:16" x14ac:dyDescent="0.25">
      <c r="A7" s="31"/>
      <c r="B7" s="31"/>
      <c r="C7" s="31"/>
      <c r="D7" s="31"/>
      <c r="F7" s="9">
        <v>0</v>
      </c>
      <c r="G7" s="32">
        <v>0.67959958156260658</v>
      </c>
      <c r="H7" s="42">
        <v>0</v>
      </c>
      <c r="I7" s="60">
        <v>0</v>
      </c>
      <c r="K7" s="39">
        <v>-1.9669986558131636E-12</v>
      </c>
      <c r="L7" s="39">
        <v>-4.6024369925868885E-16</v>
      </c>
      <c r="M7" s="39">
        <v>-5.072098858881694E-18</v>
      </c>
      <c r="N7" s="39">
        <v>1.0167183059207636E-16</v>
      </c>
    </row>
    <row r="8" spans="1:16" x14ac:dyDescent="0.25">
      <c r="A8" s="31" t="s">
        <v>82</v>
      </c>
      <c r="F8" s="9">
        <v>0</v>
      </c>
      <c r="G8" s="39">
        <v>0</v>
      </c>
      <c r="H8" s="32">
        <v>8.5424379898126374E-2</v>
      </c>
      <c r="I8" s="60">
        <v>0</v>
      </c>
      <c r="K8" s="39">
        <v>6.6613381477509392E-15</v>
      </c>
      <c r="L8" s="39">
        <v>4.4408920985006262E-16</v>
      </c>
      <c r="M8" s="39">
        <v>4.4408920985006262E-16</v>
      </c>
      <c r="N8" s="39">
        <v>1.3322676295501878E-15</v>
      </c>
    </row>
    <row r="9" spans="1:16" ht="16.5" x14ac:dyDescent="0.25">
      <c r="A9" s="63" t="s">
        <v>98</v>
      </c>
      <c r="B9" s="63"/>
      <c r="C9" s="63"/>
      <c r="D9" s="63"/>
      <c r="F9" s="6">
        <v>0</v>
      </c>
      <c r="G9" s="5">
        <v>0</v>
      </c>
      <c r="H9" s="5">
        <v>0</v>
      </c>
      <c r="I9" s="49">
        <v>5.3495265085481504E-2</v>
      </c>
      <c r="K9" t="str">
        <f ca="1">_xlfn.FORMULATEXT(K2)</f>
        <v>=eigVECTSym(A2:D5)</v>
      </c>
    </row>
    <row r="10" spans="1:16" x14ac:dyDescent="0.25">
      <c r="A10" s="59" cm="1">
        <f t="array" ref="A10:D13">MMULT(MMULT(F2:I5,F6:I9),F13:I16)</f>
        <v>2.4000000000000035</v>
      </c>
      <c r="B10" s="59">
        <v>2.0000000000000013</v>
      </c>
      <c r="C10" s="59">
        <v>-1.6000000000000014</v>
      </c>
      <c r="D10" s="59">
        <v>-2.5999999999999988</v>
      </c>
      <c r="E10" s="43"/>
      <c r="F10" t="str">
        <f ca="1">_xlfn.FORMULATEXT(F2)</f>
        <v>=SPECTRAL(A2:D5,100)</v>
      </c>
      <c r="K10" s="31"/>
      <c r="L10" s="31"/>
      <c r="M10" s="31"/>
      <c r="N10" s="31"/>
    </row>
    <row r="11" spans="1:16" x14ac:dyDescent="0.25">
      <c r="A11" s="59">
        <v>2.0000000000000018</v>
      </c>
      <c r="B11" s="59">
        <v>2.4000000000000012</v>
      </c>
      <c r="C11" s="59">
        <v>-1.8000000000000009</v>
      </c>
      <c r="D11" s="59">
        <v>-2.1999999999999975</v>
      </c>
      <c r="E11" s="31"/>
      <c r="F11" s="43"/>
      <c r="G11" s="43"/>
    </row>
    <row r="12" spans="1:16" ht="16.5" x14ac:dyDescent="0.25">
      <c r="A12" s="59">
        <v>-1.6000000000000014</v>
      </c>
      <c r="B12" s="59">
        <v>-1.8000000000000009</v>
      </c>
      <c r="C12" s="59">
        <v>1.4666666666666668</v>
      </c>
      <c r="D12" s="59">
        <v>1.7333333333333312</v>
      </c>
      <c r="E12" s="31"/>
      <c r="F12" s="63" t="s">
        <v>22</v>
      </c>
      <c r="G12" s="63"/>
      <c r="H12" s="63"/>
      <c r="I12" s="63"/>
      <c r="J12" s="8" t="s">
        <v>97</v>
      </c>
      <c r="K12" s="63" t="s">
        <v>28</v>
      </c>
      <c r="L12" s="63"/>
      <c r="M12" s="63"/>
      <c r="N12" s="63"/>
    </row>
    <row r="13" spans="1:16" x14ac:dyDescent="0.25">
      <c r="A13" s="59">
        <v>-2.5999999999999988</v>
      </c>
      <c r="B13" s="59">
        <v>-2.1999999999999975</v>
      </c>
      <c r="C13" s="59">
        <v>1.7333333333333314</v>
      </c>
      <c r="D13" s="59">
        <v>2.9666666666666597</v>
      </c>
      <c r="E13" s="31"/>
      <c r="F13" s="39" cm="1">
        <f t="array" ref="F13:I16">TRANSPOSE(F2:I5)</f>
        <v>-0.51810244509786019</v>
      </c>
      <c r="G13" s="39">
        <v>-0.49925617556474239</v>
      </c>
      <c r="H13" s="39">
        <v>0.39170923774579081</v>
      </c>
      <c r="I13" s="39">
        <v>0.57347798615875178</v>
      </c>
      <c r="K13" s="39" cm="1">
        <f t="array" ref="K13:N16">MINVERSE(F2:I5)</f>
        <v>-0.51810244509785974</v>
      </c>
      <c r="L13" s="39">
        <v>-0.49925617556474222</v>
      </c>
      <c r="M13" s="39">
        <v>0.39170923774579064</v>
      </c>
      <c r="N13" s="39">
        <v>0.57347798615875256</v>
      </c>
    </row>
    <row r="14" spans="1:16" x14ac:dyDescent="0.25">
      <c r="A14" t="str">
        <f ca="1">_xlfn.FORMULATEXT(A10)</f>
        <v>=MMULT(MMULT(F2:I5,F6:I9),F13:I16)</v>
      </c>
      <c r="E14" s="31"/>
      <c r="F14" s="39">
        <v>-0.38947147186111097</v>
      </c>
      <c r="G14" s="39">
        <v>0.63869476492034749</v>
      </c>
      <c r="H14" s="39">
        <v>-0.43491168123945018</v>
      </c>
      <c r="I14" s="39">
        <v>0.50123128333251243</v>
      </c>
      <c r="K14" s="39">
        <v>-0.38947147186111031</v>
      </c>
      <c r="L14" s="39">
        <v>0.63869476492034694</v>
      </c>
      <c r="M14" s="39">
        <v>-0.4349116812394499</v>
      </c>
      <c r="N14" s="39">
        <v>0.50123128333251266</v>
      </c>
    </row>
    <row r="15" spans="1:16" x14ac:dyDescent="0.25">
      <c r="E15" s="31"/>
      <c r="F15" s="39">
        <v>-0.47163134874514734</v>
      </c>
      <c r="G15" s="39">
        <v>0.46763672711039106</v>
      </c>
      <c r="H15" s="39">
        <v>0.6083474054711977</v>
      </c>
      <c r="I15" s="39">
        <v>-0.43450339077477551</v>
      </c>
      <c r="K15" s="39">
        <v>-0.47163134874513807</v>
      </c>
      <c r="L15" s="39">
        <v>0.46763672711039606</v>
      </c>
      <c r="M15" s="39">
        <v>0.60834740547120536</v>
      </c>
      <c r="N15" s="39">
        <v>-0.43450339077476885</v>
      </c>
    </row>
    <row r="16" spans="1:16" x14ac:dyDescent="0.25">
      <c r="A16" s="31"/>
      <c r="B16" s="31"/>
      <c r="C16" s="31"/>
      <c r="D16" s="31"/>
      <c r="E16" s="31"/>
      <c r="F16" s="39">
        <v>-0.59786762738151422</v>
      </c>
      <c r="G16" s="39">
        <v>-0.35231826504069658</v>
      </c>
      <c r="H16" s="39">
        <v>-0.53603091034243477</v>
      </c>
      <c r="I16" s="39">
        <v>-0.48072549693704936</v>
      </c>
      <c r="K16" s="39">
        <v>-0.59786762738150678</v>
      </c>
      <c r="L16" s="39">
        <v>-0.3523182650407034</v>
      </c>
      <c r="M16" s="39">
        <v>-0.53603091034244377</v>
      </c>
      <c r="N16" s="39">
        <v>-0.48072549693704358</v>
      </c>
    </row>
    <row r="17" spans="1:14" x14ac:dyDescent="0.25">
      <c r="A17" t="s">
        <v>80</v>
      </c>
      <c r="B17" t="s">
        <v>96</v>
      </c>
      <c r="C17" t="s">
        <v>78</v>
      </c>
      <c r="E17" s="31"/>
      <c r="F17" t="str">
        <f ca="1">_xlfn.FORMULATEXT(F13)</f>
        <v>=TRANSPOSE(F2:I5)</v>
      </c>
      <c r="K17" s="31" t="str">
        <f ca="1">_xlfn.FORMULATEXT(K13)</f>
        <v>=MINVERSE(F2:I5)</v>
      </c>
      <c r="L17" s="31"/>
      <c r="M17" s="31"/>
      <c r="N17" s="31"/>
    </row>
    <row r="18" spans="1:14" x14ac:dyDescent="0.25">
      <c r="A18" s="41">
        <f>F6</f>
        <v>8.4148141067871158</v>
      </c>
      <c r="B18" s="41">
        <f>A18/$A$22</f>
        <v>0.91135170831629442</v>
      </c>
      <c r="C18" s="31">
        <f>B18</f>
        <v>0.91135170831629442</v>
      </c>
      <c r="D18" s="31"/>
      <c r="E18" s="31"/>
    </row>
    <row r="19" spans="1:14" ht="16.5" x14ac:dyDescent="0.25">
      <c r="A19" s="41">
        <f>G7</f>
        <v>0.67959958156260658</v>
      </c>
      <c r="B19" s="41">
        <f>A19/$A$22</f>
        <v>7.3602842768513366E-2</v>
      </c>
      <c r="C19" s="31">
        <f>B19+C18</f>
        <v>0.98495455108480778</v>
      </c>
      <c r="D19" s="31"/>
      <c r="F19" s="63" t="s">
        <v>95</v>
      </c>
      <c r="G19" s="63"/>
      <c r="H19" s="63"/>
      <c r="I19" s="63"/>
      <c r="K19" s="63" t="s">
        <v>94</v>
      </c>
      <c r="L19" s="63"/>
      <c r="M19" s="63"/>
      <c r="N19" s="63"/>
    </row>
    <row r="20" spans="1:14" x14ac:dyDescent="0.25">
      <c r="A20" s="41">
        <f>H8</f>
        <v>8.5424379898126374E-2</v>
      </c>
      <c r="B20" s="41">
        <f>A20/$A$22</f>
        <v>9.2517378951039418E-3</v>
      </c>
      <c r="C20" s="31">
        <f>B20+C19</f>
        <v>0.9942062889799117</v>
      </c>
      <c r="D20" s="31"/>
      <c r="F20" s="42" cm="1">
        <f t="array" ref="F20:I23">MMULT(F2:I5,F13:I16)</f>
        <v>1.0000000000000093</v>
      </c>
      <c r="G20" s="42">
        <v>-1.8041124150158794E-15</v>
      </c>
      <c r="H20" s="42">
        <v>-1.609823385706477E-15</v>
      </c>
      <c r="I20" s="42">
        <v>6.9388939039072284E-15</v>
      </c>
      <c r="K20" s="42" cm="1">
        <f t="array" ref="K20:N23">MMULT(F13:I16,F2:I5)</f>
        <v>1</v>
      </c>
      <c r="L20" s="42">
        <v>-2.7755575615628914E-16</v>
      </c>
      <c r="M20" s="42">
        <v>4.7184478546569153E-16</v>
      </c>
      <c r="N20" s="42">
        <v>6.106226635438361E-16</v>
      </c>
    </row>
    <row r="21" spans="1:14" x14ac:dyDescent="0.25">
      <c r="A21" s="41">
        <f>I9</f>
        <v>5.3495265085481504E-2</v>
      </c>
      <c r="B21" s="41">
        <f>A21/$A$22</f>
        <v>5.7937110200882514E-3</v>
      </c>
      <c r="C21" s="31">
        <f>B21+C20</f>
        <v>1</v>
      </c>
      <c r="D21" s="31"/>
      <c r="E21" s="31"/>
      <c r="F21" s="42">
        <v>-1.8041124150158794E-15</v>
      </c>
      <c r="G21" s="42">
        <v>0.99999999999999567</v>
      </c>
      <c r="H21" s="42">
        <v>-6.9944050551384862E-15</v>
      </c>
      <c r="I21" s="42">
        <v>-9.7144514654701197E-16</v>
      </c>
      <c r="K21" s="42">
        <v>-2.7755575615628914E-16</v>
      </c>
      <c r="L21" s="42">
        <v>1.0000000000000007</v>
      </c>
      <c r="M21" s="42">
        <v>4.163336342344337E-16</v>
      </c>
      <c r="N21" s="42">
        <v>4.7184478546569153E-16</v>
      </c>
    </row>
    <row r="22" spans="1:14" x14ac:dyDescent="0.25">
      <c r="A22" s="31">
        <f>SUM(A18:A21)</f>
        <v>9.2333333333333307</v>
      </c>
      <c r="B22" s="41" t="str">
        <f ca="1">_xlfn.FORMULATEXT(B18)</f>
        <v>=A18/$A$22</v>
      </c>
      <c r="E22" s="31"/>
      <c r="F22" s="42">
        <v>-1.609823385706477E-15</v>
      </c>
      <c r="G22" s="42">
        <v>-6.9944050551384862E-15</v>
      </c>
      <c r="H22" s="42">
        <v>0.99999999999999079</v>
      </c>
      <c r="I22" s="42">
        <v>-9.9920072216264089E-16</v>
      </c>
      <c r="K22" s="42">
        <v>4.7184478546569153E-16</v>
      </c>
      <c r="L22" s="42">
        <v>4.163336342344337E-16</v>
      </c>
      <c r="M22" s="42">
        <v>1.0000000000000002</v>
      </c>
      <c r="N22" s="42">
        <v>1.457167719820518E-14</v>
      </c>
    </row>
    <row r="23" spans="1:14" x14ac:dyDescent="0.25">
      <c r="A23" t="str">
        <f ca="1">_xlfn.FORMULATEXT(A22)</f>
        <v>=SUM(A18:A21)</v>
      </c>
      <c r="F23" s="42">
        <v>6.9388939039072284E-15</v>
      </c>
      <c r="G23" s="42">
        <v>-9.7144514654701197E-16</v>
      </c>
      <c r="H23" s="42">
        <v>-9.9920072216264089E-16</v>
      </c>
      <c r="I23" s="42">
        <v>1.0000000000000051</v>
      </c>
      <c r="K23" s="42">
        <v>6.106226635438361E-16</v>
      </c>
      <c r="L23" s="42">
        <v>4.7184478546569153E-16</v>
      </c>
      <c r="M23" s="42">
        <v>1.457167719820518E-14</v>
      </c>
      <c r="N23" s="42">
        <v>1</v>
      </c>
    </row>
    <row r="24" spans="1:14" ht="15" customHeight="1" x14ac:dyDescent="0.25">
      <c r="F24" s="31" t="str">
        <f ca="1">_xlfn.FORMULATEXT(F20)</f>
        <v>=MMULT(F2:I5,F13:I16)</v>
      </c>
      <c r="G24" s="31"/>
      <c r="H24" s="31"/>
      <c r="I24" s="31"/>
      <c r="K24" t="str">
        <f ca="1">_xlfn.FORMULATEXT(K20)</f>
        <v>=MMULT(F13:I16,F2:I5)</v>
      </c>
    </row>
    <row r="25" spans="1:14" ht="15" customHeight="1" x14ac:dyDescent="0.25">
      <c r="F25" s="31"/>
      <c r="G25" s="31"/>
      <c r="H25" s="31"/>
      <c r="I25" s="31"/>
      <c r="K25" s="31"/>
      <c r="L25" s="31"/>
      <c r="M25" s="31"/>
    </row>
  </sheetData>
  <mergeCells count="8">
    <mergeCell ref="F19:I19"/>
    <mergeCell ref="K19:N19"/>
    <mergeCell ref="F1:I1"/>
    <mergeCell ref="A1:D1"/>
    <mergeCell ref="K1:N1"/>
    <mergeCell ref="A9:D9"/>
    <mergeCell ref="F12:I12"/>
    <mergeCell ref="K12:N1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7457D-9071-420C-A624-9EDF64F596CB}">
  <dimension ref="A1:V17"/>
  <sheetViews>
    <sheetView workbookViewId="0">
      <selection activeCell="Q22" sqref="Q22"/>
    </sheetView>
  </sheetViews>
  <sheetFormatPr defaultRowHeight="15" x14ac:dyDescent="0.25"/>
  <sheetData>
    <row r="1" spans="1:22" x14ac:dyDescent="0.25">
      <c r="A1" s="63" t="s">
        <v>13</v>
      </c>
      <c r="B1" s="63"/>
      <c r="E1" s="8" t="s">
        <v>1</v>
      </c>
      <c r="H1" s="63" t="s">
        <v>13</v>
      </c>
      <c r="I1" s="63"/>
      <c r="K1" s="63" t="s">
        <v>84</v>
      </c>
      <c r="L1" s="63"/>
      <c r="N1" s="63" t="s">
        <v>1</v>
      </c>
      <c r="O1" s="63"/>
      <c r="Q1" s="68" t="s">
        <v>104</v>
      </c>
      <c r="R1" s="68"/>
    </row>
    <row r="2" spans="1:22" x14ac:dyDescent="0.25">
      <c r="A2" s="8">
        <v>2</v>
      </c>
      <c r="B2" s="8">
        <v>1</v>
      </c>
      <c r="D2" cm="1">
        <f t="array" ref="D2:F4">[2]!SVD_U(A2:B4)</f>
        <v>0.56071260532417777</v>
      </c>
      <c r="E2">
        <v>0.30860967004849305</v>
      </c>
      <c r="F2">
        <v>0.76834981992783224</v>
      </c>
      <c r="H2" s="8">
        <v>5</v>
      </c>
      <c r="I2" s="8">
        <v>3</v>
      </c>
      <c r="K2" s="8">
        <f>H7</f>
        <v>-0.88167459876794374</v>
      </c>
      <c r="L2" s="8">
        <f>I7</f>
        <v>0.47185792553202427</v>
      </c>
      <c r="N2" cm="1">
        <f t="array" ref="N2:O3">[2]!SVD_U(H2:I3)</f>
        <v>0.88167459876794374</v>
      </c>
      <c r="O2">
        <v>0.47185792553202432</v>
      </c>
      <c r="Q2" cm="1">
        <f t="array" ref="Q2:R3">[2]!SVD_D(H2:I3)</f>
        <v>6.6055512754639896</v>
      </c>
      <c r="R2">
        <v>0</v>
      </c>
      <c r="V2" s="50" t="s">
        <v>106</v>
      </c>
    </row>
    <row r="3" spans="1:22" x14ac:dyDescent="0.25">
      <c r="A3" s="8">
        <v>1</v>
      </c>
      <c r="B3" s="8">
        <v>2</v>
      </c>
      <c r="D3">
        <v>0.32912463187561486</v>
      </c>
      <c r="E3">
        <v>0.76842186162005588</v>
      </c>
      <c r="F3">
        <v>-0.54882129994845197</v>
      </c>
      <c r="H3" s="8">
        <v>3</v>
      </c>
      <c r="I3" s="8">
        <v>1</v>
      </c>
      <c r="K3" s="8">
        <f>H8</f>
        <v>-0.47185792553202432</v>
      </c>
      <c r="L3" s="8">
        <f>I8</f>
        <v>-0.88167459876794374</v>
      </c>
      <c r="N3">
        <v>0.47185792553202438</v>
      </c>
      <c r="O3">
        <v>-0.88167459876794374</v>
      </c>
      <c r="Q3">
        <v>0</v>
      </c>
      <c r="R3">
        <v>0.60555127546399057</v>
      </c>
    </row>
    <row r="4" spans="1:22" ht="16.5" x14ac:dyDescent="0.25">
      <c r="A4" s="8">
        <v>-3</v>
      </c>
      <c r="B4" s="8">
        <v>1</v>
      </c>
      <c r="D4">
        <v>-0.75978835929705724</v>
      </c>
      <c r="E4">
        <v>0.56061387258694195</v>
      </c>
      <c r="F4">
        <v>0.32929277996907103</v>
      </c>
      <c r="H4" s="8"/>
      <c r="I4" s="8"/>
      <c r="N4" t="str">
        <f ca="1">_xlfn.FORMULATEXT(N2)</f>
        <v>=SVD_U(H2:I3)</v>
      </c>
      <c r="Q4" t="str">
        <f ca="1">_xlfn.FORMULATEXT(Q2)</f>
        <v>=SVD_D(H2:I3)</v>
      </c>
      <c r="V4" s="50" t="s">
        <v>105</v>
      </c>
    </row>
    <row r="5" spans="1:22" x14ac:dyDescent="0.25">
      <c r="A5" s="8"/>
      <c r="B5" s="8"/>
      <c r="D5" t="str">
        <f ca="1">_xlfn.FORMULATEXT(D2)</f>
        <v>=SVD_U(A2:B4)</v>
      </c>
      <c r="G5" s="28" t="s">
        <v>5</v>
      </c>
      <c r="H5" s="3" cm="1">
        <f t="array" ref="H5:I10">[2]!eigVECT(H2:I3)</f>
        <v>6.6055512754639896</v>
      </c>
      <c r="I5" s="1">
        <v>-0.60555127546398924</v>
      </c>
      <c r="K5" s="68" t="s">
        <v>5</v>
      </c>
      <c r="L5" s="63"/>
    </row>
    <row r="6" spans="1:22" ht="16.5" x14ac:dyDescent="0.25">
      <c r="A6" s="8"/>
      <c r="B6" s="8"/>
      <c r="G6" s="30"/>
      <c r="H6" s="8">
        <v>0</v>
      </c>
      <c r="I6" s="8">
        <v>0</v>
      </c>
      <c r="K6">
        <f>H5</f>
        <v>6.6055512754639896</v>
      </c>
      <c r="L6">
        <v>0</v>
      </c>
      <c r="N6" s="63" t="s">
        <v>84</v>
      </c>
      <c r="O6" s="63"/>
      <c r="Q6" s="63" t="s">
        <v>102</v>
      </c>
      <c r="R6" s="63"/>
    </row>
    <row r="7" spans="1:22" x14ac:dyDescent="0.25">
      <c r="A7" s="68" t="s">
        <v>104</v>
      </c>
      <c r="B7" s="68"/>
      <c r="D7" s="63" t="s">
        <v>84</v>
      </c>
      <c r="E7" s="63"/>
      <c r="G7" s="30" t="s">
        <v>84</v>
      </c>
      <c r="H7" s="12">
        <v>-0.88167459876794374</v>
      </c>
      <c r="I7" s="10">
        <v>0.47185792553202427</v>
      </c>
      <c r="K7">
        <v>0</v>
      </c>
      <c r="L7">
        <f>I5</f>
        <v>-0.60555127546398924</v>
      </c>
      <c r="N7" cm="1">
        <f t="array" ref="N7:O8">[2]!SVD_V(H2:I3)</f>
        <v>0.88167459876794374</v>
      </c>
      <c r="O7">
        <v>-0.47185792553202327</v>
      </c>
      <c r="Q7" s="8" cm="1">
        <f t="array" ref="Q7:R8">MMULT(N2:O3,MMULT(Q2:R3,TRANSPOSE(N7:O8)))</f>
        <v>5</v>
      </c>
      <c r="R7" s="8">
        <v>3</v>
      </c>
    </row>
    <row r="8" spans="1:22" x14ac:dyDescent="0.25">
      <c r="A8" cm="1">
        <f t="array" ref="A8:B10">[2]!SVD_D(A2:B4)</f>
        <v>3.7580720623236674</v>
      </c>
      <c r="B8">
        <v>0</v>
      </c>
      <c r="D8" cm="1">
        <f t="array" ref="D8:E9">[2]!SVD_V(A2:B4)</f>
        <v>0.99250755668290325</v>
      </c>
      <c r="E8">
        <v>-0.12218326369570484</v>
      </c>
      <c r="H8" s="6">
        <v>-0.47185792553202432</v>
      </c>
      <c r="I8" s="4">
        <v>-0.88167459876794374</v>
      </c>
      <c r="N8">
        <v>0.47185792553202432</v>
      </c>
      <c r="O8">
        <v>0.88167459876794174</v>
      </c>
      <c r="Q8" s="8">
        <v>3.0000000000000004</v>
      </c>
      <c r="R8" s="8">
        <v>1</v>
      </c>
    </row>
    <row r="9" spans="1:22" ht="16.5" x14ac:dyDescent="0.25">
      <c r="A9">
        <v>0</v>
      </c>
      <c r="B9">
        <v>2.4242306768091066</v>
      </c>
      <c r="D9">
        <v>0.12218326369570383</v>
      </c>
      <c r="E9">
        <v>0.99250755668290302</v>
      </c>
      <c r="H9" s="8">
        <v>1.3322676295501878E-15</v>
      </c>
      <c r="I9" s="8">
        <v>0</v>
      </c>
      <c r="K9" s="63" t="s">
        <v>103</v>
      </c>
      <c r="L9" s="63"/>
      <c r="N9" t="str">
        <f ca="1">_xlfn.FORMULATEXT(N7)</f>
        <v>=SVD_V(H2:I3)</v>
      </c>
      <c r="Q9" t="str">
        <f ca="1">_xlfn.FORMULATEXT(Q7)</f>
        <v>=MMULT(N2:O3,MMULT(Q2:R3,TRANSPOSE(N7:O8)))</v>
      </c>
    </row>
    <row r="10" spans="1:22" x14ac:dyDescent="0.25">
      <c r="A10">
        <v>0</v>
      </c>
      <c r="B10">
        <v>0</v>
      </c>
      <c r="D10" t="str">
        <f ca="1">_xlfn.FORMULATEXT(D8)</f>
        <v>=SVD_V(A2:B4)</v>
      </c>
      <c r="H10" s="8">
        <v>4.4408920985006262E-16</v>
      </c>
      <c r="I10" s="8">
        <v>2.2204460492503131E-16</v>
      </c>
      <c r="K10" s="8" cm="1">
        <f t="array" ref="K10:L11">MMULT(K2:L3,MMULT(K6:L7,TRANSPOSE(K2:L3)))</f>
        <v>5</v>
      </c>
      <c r="L10" s="8">
        <v>3</v>
      </c>
    </row>
    <row r="11" spans="1:22" x14ac:dyDescent="0.25">
      <c r="A11" t="str">
        <f ca="1">_xlfn.FORMULATEXT(A8)</f>
        <v>=SVD_D(A2:B4)</v>
      </c>
      <c r="H11" t="str">
        <f ca="1">_xlfn.FORMULATEXT(H5)</f>
        <v>=eigVECT(H2:I3)</v>
      </c>
      <c r="K11" s="8">
        <v>3</v>
      </c>
      <c r="L11" s="8">
        <v>0.99999999999999978</v>
      </c>
    </row>
    <row r="12" spans="1:22" x14ac:dyDescent="0.25">
      <c r="K12" t="str">
        <f ca="1">_xlfn.FORMULATEXT(K10)</f>
        <v>=MMULT(K2:L3,MMULT(K6:L7,TRANSPOSE(K2:L3)))</v>
      </c>
    </row>
    <row r="13" spans="1:22" ht="16.5" x14ac:dyDescent="0.25">
      <c r="B13" s="63" t="s">
        <v>102</v>
      </c>
      <c r="C13" s="63"/>
    </row>
    <row r="14" spans="1:22" x14ac:dyDescent="0.25">
      <c r="B14" cm="1">
        <f t="array" ref="B14:C16">MMULT(D2:F4,MMULT(A8:B10,TRANSPOSE(D8:E9)))</f>
        <v>1.9999999999999989</v>
      </c>
      <c r="C14">
        <v>0.99999999999999778</v>
      </c>
      <c r="K14" s="63"/>
      <c r="L14" s="63"/>
      <c r="M14" s="8"/>
      <c r="N14" s="63"/>
      <c r="O14" s="63"/>
    </row>
    <row r="15" spans="1:22" x14ac:dyDescent="0.25">
      <c r="B15">
        <v>0.99999999999999734</v>
      </c>
      <c r="C15">
        <v>1.9999999999999991</v>
      </c>
    </row>
    <row r="16" spans="1:22" x14ac:dyDescent="0.25">
      <c r="B16">
        <v>-3.0000000000000036</v>
      </c>
      <c r="C16">
        <v>1.0000000000000016</v>
      </c>
    </row>
    <row r="17" spans="2:2" x14ac:dyDescent="0.25">
      <c r="B17" t="str">
        <f ca="1">_xlfn.FORMULATEXT(B14)</f>
        <v>=MMULT(D2:F4,MMULT(A8:B10,TRANSPOSE(D8:E9)))</v>
      </c>
    </row>
  </sheetData>
  <mergeCells count="14">
    <mergeCell ref="N14:O14"/>
    <mergeCell ref="N6:O6"/>
    <mergeCell ref="N1:O1"/>
    <mergeCell ref="Q1:R1"/>
    <mergeCell ref="Q6:R6"/>
    <mergeCell ref="K14:L14"/>
    <mergeCell ref="B13:C13"/>
    <mergeCell ref="H1:I1"/>
    <mergeCell ref="K1:L1"/>
    <mergeCell ref="K5:L5"/>
    <mergeCell ref="K9:L9"/>
    <mergeCell ref="A1:B1"/>
    <mergeCell ref="A7:B7"/>
    <mergeCell ref="D7:E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Fig.2.1.1-2.1.3</vt:lpstr>
      <vt:lpstr>Fig.2.2.1-2.2.3</vt:lpstr>
      <vt:lpstr>Fig.2.3.1-2.3.3</vt:lpstr>
      <vt:lpstr>Fig.2.4.1-2.4.2</vt:lpstr>
      <vt:lpstr>Fig.2.6.1-2.6.2</vt:lpstr>
      <vt:lpstr>Fig.2.7.1</vt:lpstr>
      <vt:lpstr>Fig.2.8.1</vt:lpstr>
      <vt:lpstr>Fig.2.8.2</vt:lpstr>
      <vt:lpstr>Fig.2.9.1-2.9.2</vt:lpstr>
      <vt:lpstr>Fig.2.10.1-2.10.2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Branko Pecar</dc:creator>
  <cp:lastModifiedBy>Branko Pecar</cp:lastModifiedBy>
  <dcterms:created xsi:type="dcterms:W3CDTF">2026-04-13T09:18:10Z</dcterms:created>
  <dcterms:modified xsi:type="dcterms:W3CDTF">2026-04-25T07:28:48Z</dcterms:modified>
</cp:coreProperties>
</file>